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CE3" lockStructure="1"/>
  <bookViews>
    <workbookView xWindow="2985" yWindow="-120" windowWidth="23715" windowHeight="9885"/>
  </bookViews>
  <sheets>
    <sheet name="2020 세출총괄" sheetId="4" r:id="rId1"/>
  </sheets>
  <calcPr calcId="145621"/>
</workbook>
</file>

<file path=xl/calcChain.xml><?xml version="1.0" encoding="utf-8"?>
<calcChain xmlns="http://schemas.openxmlformats.org/spreadsheetml/2006/main">
  <c r="W8" i="4" l="1"/>
  <c r="T11" i="4" l="1"/>
  <c r="O118" i="4"/>
  <c r="O117" i="4" s="1"/>
  <c r="O121" i="4"/>
  <c r="N121" i="4"/>
  <c r="M121" i="4"/>
  <c r="L121" i="4" s="1"/>
  <c r="L118" i="4" s="1"/>
  <c r="L117" i="4" s="1"/>
  <c r="K118" i="4"/>
  <c r="K117" i="4" s="1"/>
  <c r="J118" i="4"/>
  <c r="J117" i="4" s="1"/>
  <c r="I118" i="4"/>
  <c r="I117" i="4" s="1"/>
  <c r="H121" i="4"/>
  <c r="H120" i="4"/>
  <c r="H119" i="4"/>
  <c r="D120" i="4"/>
  <c r="D119" i="4"/>
  <c r="D121" i="4"/>
  <c r="M9" i="4"/>
  <c r="L9" i="4"/>
  <c r="K10" i="4"/>
  <c r="O119" i="4"/>
  <c r="N119" i="4"/>
  <c r="N118" i="4" s="1"/>
  <c r="N117" i="4" s="1"/>
  <c r="M119" i="4"/>
  <c r="M118" i="4" s="1"/>
  <c r="M117" i="4" s="1"/>
  <c r="M11" i="4"/>
  <c r="L11" i="4"/>
  <c r="K11" i="4"/>
  <c r="J11" i="4" s="1"/>
  <c r="M10" i="4"/>
  <c r="L10" i="4"/>
  <c r="K9" i="4"/>
  <c r="G11" i="4"/>
  <c r="S11" i="4" s="1"/>
  <c r="F11" i="4"/>
  <c r="R11" i="4" s="1"/>
  <c r="F9" i="4"/>
  <c r="E9" i="4"/>
  <c r="H118" i="4" l="1"/>
  <c r="H117" i="4" s="1"/>
  <c r="G9" i="4"/>
  <c r="O111" i="4" l="1"/>
  <c r="H111" i="4"/>
  <c r="D111" i="4"/>
  <c r="D110" i="4" s="1"/>
  <c r="K110" i="4"/>
  <c r="H110" i="4" s="1"/>
  <c r="G110" i="4"/>
  <c r="F110" i="4"/>
  <c r="E110" i="4"/>
  <c r="O91" i="4"/>
  <c r="O92" i="4"/>
  <c r="N91" i="4"/>
  <c r="N92" i="4"/>
  <c r="N90" i="4"/>
  <c r="L91" i="4" l="1"/>
  <c r="O110" i="4"/>
  <c r="L111" i="4"/>
  <c r="L92" i="4"/>
  <c r="N89" i="4"/>
  <c r="O106" i="4"/>
  <c r="L110" i="4"/>
  <c r="N106" i="4"/>
  <c r="M106" i="4"/>
  <c r="J106" i="4"/>
  <c r="I106" i="4"/>
  <c r="F106" i="4"/>
  <c r="E106" i="4"/>
  <c r="H90" i="4"/>
  <c r="D88" i="4"/>
  <c r="D92" i="4"/>
  <c r="D90" i="4"/>
  <c r="D91" i="4"/>
  <c r="D86" i="4"/>
  <c r="D83" i="4"/>
  <c r="D85" i="4"/>
  <c r="D81" i="4"/>
  <c r="L106" i="4" l="1"/>
  <c r="K99" i="4"/>
  <c r="D73" i="4"/>
  <c r="D72" i="4"/>
  <c r="D54" i="4"/>
  <c r="D43" i="4"/>
  <c r="F41" i="4"/>
  <c r="G41" i="4"/>
  <c r="E41" i="4"/>
  <c r="M33" i="4"/>
  <c r="H33" i="4"/>
  <c r="N33" i="4"/>
  <c r="O33" i="4"/>
  <c r="H34" i="4"/>
  <c r="M34" i="4"/>
  <c r="N34" i="4"/>
  <c r="O34" i="4"/>
  <c r="R21" i="4"/>
  <c r="Q21" i="4"/>
  <c r="P21" i="4"/>
  <c r="O21" i="4"/>
  <c r="R20" i="4"/>
  <c r="Q20" i="4"/>
  <c r="P20" i="4"/>
  <c r="O20" i="4"/>
  <c r="R19" i="4"/>
  <c r="Q19" i="4"/>
  <c r="P19" i="4"/>
  <c r="J18" i="4"/>
  <c r="L18" i="4"/>
  <c r="L17" i="4" s="1"/>
  <c r="K18" i="4"/>
  <c r="G18" i="4"/>
  <c r="L22" i="4"/>
  <c r="O19" i="4"/>
  <c r="N9" i="4"/>
  <c r="H9" i="4"/>
  <c r="D9" i="4" s="1"/>
  <c r="E10" i="4"/>
  <c r="L33" i="4" l="1"/>
  <c r="L34" i="4"/>
  <c r="R9" i="4"/>
  <c r="S9" i="4" l="1"/>
  <c r="I21" i="4" l="1"/>
  <c r="T10" i="4"/>
  <c r="O8" i="4"/>
  <c r="O7" i="4" s="1"/>
  <c r="K8" i="4"/>
  <c r="K7" i="4" s="1"/>
  <c r="D71" i="4"/>
  <c r="D52" i="4"/>
  <c r="D42" i="4"/>
  <c r="D19" i="4"/>
  <c r="U11" i="4"/>
  <c r="I10" i="4"/>
  <c r="U10" i="4" s="1"/>
  <c r="H8" i="4"/>
  <c r="H7" i="4" s="1"/>
  <c r="N8" i="4"/>
  <c r="N7" i="4" s="1"/>
  <c r="J17" i="4"/>
  <c r="K17" i="4"/>
  <c r="E18" i="4"/>
  <c r="E17" i="4" s="1"/>
  <c r="F18" i="4"/>
  <c r="F17" i="4" s="1"/>
  <c r="H18" i="4"/>
  <c r="H17" i="4" s="1"/>
  <c r="M18" i="4"/>
  <c r="M17" i="4" s="1"/>
  <c r="I17" i="4" l="1"/>
  <c r="U8" i="4"/>
  <c r="U7" i="4" s="1"/>
  <c r="I8" i="4"/>
  <c r="I7" i="4" s="1"/>
  <c r="T9" i="4"/>
  <c r="T8" i="4" s="1"/>
  <c r="J10" i="4"/>
  <c r="D18" i="4"/>
  <c r="I20" i="4" l="1"/>
  <c r="I19" i="4"/>
  <c r="D20" i="4"/>
  <c r="D21" i="4"/>
  <c r="I18" i="4" l="1"/>
  <c r="K107" i="4"/>
  <c r="K106" i="4" s="1"/>
  <c r="H109" i="4"/>
  <c r="H108" i="4"/>
  <c r="D109" i="4"/>
  <c r="D108" i="4"/>
  <c r="G107" i="4"/>
  <c r="D107" i="4" l="1"/>
  <c r="D106" i="4" s="1"/>
  <c r="G106" i="4"/>
  <c r="H107" i="4"/>
  <c r="H106" i="4" s="1"/>
  <c r="D100" i="4"/>
  <c r="D99" i="4" s="1"/>
  <c r="H100" i="4"/>
  <c r="H99" i="4"/>
  <c r="H98" i="4" s="1"/>
  <c r="K98" i="4"/>
  <c r="J98" i="4"/>
  <c r="I98" i="4"/>
  <c r="G99" i="4" l="1"/>
  <c r="G98" i="4" s="1"/>
  <c r="E99" i="4"/>
  <c r="E98" i="4" s="1"/>
  <c r="F99" i="4" l="1"/>
  <c r="F98" i="4" s="1"/>
  <c r="D98" i="4" s="1"/>
  <c r="M8" i="4" l="1"/>
  <c r="M7" i="4" s="1"/>
  <c r="H92" i="4" l="1"/>
  <c r="H91" i="4"/>
  <c r="M90" i="4"/>
  <c r="K89" i="4"/>
  <c r="J89" i="4"/>
  <c r="I89" i="4"/>
  <c r="H88" i="4"/>
  <c r="K87" i="4"/>
  <c r="J87" i="4"/>
  <c r="I87" i="4"/>
  <c r="D87" i="4"/>
  <c r="H86" i="4"/>
  <c r="H85" i="4"/>
  <c r="K84" i="4"/>
  <c r="J84" i="4"/>
  <c r="I84" i="4"/>
  <c r="E84" i="4"/>
  <c r="D84" i="4"/>
  <c r="H83" i="4"/>
  <c r="E82" i="4"/>
  <c r="K82" i="4"/>
  <c r="J82" i="4"/>
  <c r="I82" i="4"/>
  <c r="D82" i="4"/>
  <c r="H81" i="4"/>
  <c r="K80" i="4"/>
  <c r="J80" i="4"/>
  <c r="I80" i="4"/>
  <c r="I79" i="4" l="1"/>
  <c r="J79" i="4"/>
  <c r="K79" i="4"/>
  <c r="L8" i="4"/>
  <c r="L7" i="4" s="1"/>
  <c r="J7" i="4" s="1"/>
  <c r="J9" i="4"/>
  <c r="J8" i="4" s="1"/>
  <c r="H89" i="4"/>
  <c r="E87" i="4"/>
  <c r="H82" i="4"/>
  <c r="H87" i="4"/>
  <c r="H80" i="4"/>
  <c r="H84" i="4"/>
  <c r="G87" i="4"/>
  <c r="E89" i="4"/>
  <c r="F84" i="4"/>
  <c r="G84" i="4"/>
  <c r="F82" i="4"/>
  <c r="G82" i="4"/>
  <c r="G80" i="4"/>
  <c r="E80" i="4"/>
  <c r="E79" i="4" s="1"/>
  <c r="H79" i="4" l="1"/>
  <c r="F87" i="4"/>
  <c r="F89" i="4"/>
  <c r="O90" i="4"/>
  <c r="G89" i="4"/>
  <c r="G79" i="4" s="1"/>
  <c r="F80" i="4"/>
  <c r="O89" i="4" l="1"/>
  <c r="L90" i="4"/>
  <c r="L89" i="4" s="1"/>
  <c r="F79" i="4"/>
  <c r="H73" i="4" l="1"/>
  <c r="H72" i="4"/>
  <c r="H71" i="4"/>
  <c r="I70" i="4"/>
  <c r="J70" i="4"/>
  <c r="J69" i="4" s="1"/>
  <c r="Q10" i="4" l="1"/>
  <c r="I69" i="4"/>
  <c r="K70" i="4"/>
  <c r="K69" i="4" s="1"/>
  <c r="H70" i="4" l="1"/>
  <c r="H69" i="4" s="1"/>
  <c r="O63" i="4" l="1"/>
  <c r="N63" i="4"/>
  <c r="M63" i="4"/>
  <c r="D63" i="4"/>
  <c r="N62" i="4"/>
  <c r="I61" i="4"/>
  <c r="I60" i="4" s="1"/>
  <c r="D62" i="4"/>
  <c r="G61" i="4"/>
  <c r="G60" i="4" s="1"/>
  <c r="F61" i="4"/>
  <c r="F60" i="4" s="1"/>
  <c r="E61" i="4"/>
  <c r="E60" i="4" s="1"/>
  <c r="O54" i="4"/>
  <c r="N54" i="4"/>
  <c r="M54" i="4"/>
  <c r="H54" i="4"/>
  <c r="O53" i="4"/>
  <c r="H53" i="4"/>
  <c r="M53" i="4"/>
  <c r="D53" i="4"/>
  <c r="H52" i="4"/>
  <c r="N52" i="4"/>
  <c r="M52" i="4"/>
  <c r="I51" i="4"/>
  <c r="I50" i="4" s="1"/>
  <c r="G51" i="4"/>
  <c r="G50" i="4" s="1"/>
  <c r="F51" i="4"/>
  <c r="F50" i="4" s="1"/>
  <c r="E51" i="4"/>
  <c r="E50" i="4" s="1"/>
  <c r="O44" i="4"/>
  <c r="N44" i="4"/>
  <c r="M44" i="4"/>
  <c r="H44" i="4"/>
  <c r="D44" i="4"/>
  <c r="L43" i="4"/>
  <c r="H43" i="4"/>
  <c r="O42" i="4"/>
  <c r="N42" i="4"/>
  <c r="M42" i="4"/>
  <c r="K41" i="4"/>
  <c r="K40" i="4" s="1"/>
  <c r="I41" i="4"/>
  <c r="I40" i="4" s="1"/>
  <c r="G40" i="4"/>
  <c r="F40" i="4"/>
  <c r="E40" i="4"/>
  <c r="N61" i="4" l="1"/>
  <c r="N60" i="4" s="1"/>
  <c r="L54" i="4"/>
  <c r="J61" i="4"/>
  <c r="J60" i="4" s="1"/>
  <c r="L63" i="4"/>
  <c r="D41" i="4"/>
  <c r="D40" i="4" s="1"/>
  <c r="D60" i="4"/>
  <c r="H62" i="4"/>
  <c r="D61" i="4"/>
  <c r="K61" i="4"/>
  <c r="K60" i="4" s="1"/>
  <c r="M62" i="4"/>
  <c r="H63" i="4"/>
  <c r="O62" i="4"/>
  <c r="O61" i="4" s="1"/>
  <c r="O60" i="4" s="1"/>
  <c r="D51" i="4"/>
  <c r="D50" i="4" s="1"/>
  <c r="M51" i="4"/>
  <c r="M50" i="4" s="1"/>
  <c r="H51" i="4"/>
  <c r="H50" i="4" s="1"/>
  <c r="N53" i="4"/>
  <c r="N51" i="4" s="1"/>
  <c r="N50" i="4" s="1"/>
  <c r="K51" i="4"/>
  <c r="K50" i="4" s="1"/>
  <c r="O52" i="4"/>
  <c r="O51" i="4" s="1"/>
  <c r="O50" i="4" s="1"/>
  <c r="J51" i="4"/>
  <c r="J50" i="4" s="1"/>
  <c r="O41" i="4"/>
  <c r="O40" i="4" s="1"/>
  <c r="L42" i="4"/>
  <c r="M41" i="4"/>
  <c r="L44" i="4"/>
  <c r="N41" i="4"/>
  <c r="N40" i="4" s="1"/>
  <c r="H42" i="4"/>
  <c r="J41" i="4"/>
  <c r="H61" i="4" l="1"/>
  <c r="H60" i="4" s="1"/>
  <c r="L53" i="4"/>
  <c r="M61" i="4"/>
  <c r="M60" i="4" s="1"/>
  <c r="L62" i="4"/>
  <c r="L61" i="4" s="1"/>
  <c r="L60" i="4" s="1"/>
  <c r="L52" i="4"/>
  <c r="L41" i="4"/>
  <c r="L40" i="4" s="1"/>
  <c r="M40" i="4"/>
  <c r="J40" i="4"/>
  <c r="H41" i="4"/>
  <c r="H40" i="4" s="1"/>
  <c r="L51" i="4" l="1"/>
  <c r="L50" i="4" s="1"/>
  <c r="J32" i="4" l="1"/>
  <c r="J31" i="4" s="1"/>
  <c r="D34" i="4"/>
  <c r="K32" i="4"/>
  <c r="K31" i="4" s="1"/>
  <c r="D33" i="4"/>
  <c r="I32" i="4"/>
  <c r="I31" i="4" s="1"/>
  <c r="G32" i="4"/>
  <c r="G31" i="4" s="1"/>
  <c r="F32" i="4"/>
  <c r="F31" i="4" s="1"/>
  <c r="E32" i="4"/>
  <c r="E31" i="4" s="1"/>
  <c r="D31" i="4" l="1"/>
  <c r="D32" i="4"/>
  <c r="N32" i="4"/>
  <c r="N31" i="4" s="1"/>
  <c r="M32" i="4"/>
  <c r="M31" i="4" s="1"/>
  <c r="O32" i="4"/>
  <c r="O31" i="4" s="1"/>
  <c r="L32" i="4" l="1"/>
  <c r="L31" i="4" s="1"/>
  <c r="H32" i="4"/>
  <c r="H31" i="4" s="1"/>
  <c r="Q25" i="4" l="1"/>
  <c r="N25" i="4" s="1"/>
  <c r="I25" i="4"/>
  <c r="D25" i="4"/>
  <c r="Q24" i="4"/>
  <c r="N24" i="4" s="1"/>
  <c r="I24" i="4"/>
  <c r="D24" i="4"/>
  <c r="I23" i="4"/>
  <c r="D23" i="4"/>
  <c r="G22" i="4"/>
  <c r="G17" i="4" l="1"/>
  <c r="D17" i="4" s="1"/>
  <c r="D22" i="4"/>
  <c r="I22" i="4"/>
  <c r="Q23" i="4"/>
  <c r="Q22" i="4" l="1"/>
  <c r="N22" i="4" s="1"/>
  <c r="N23" i="4"/>
  <c r="D70" i="4"/>
  <c r="Q9" i="4"/>
  <c r="O71" i="4" l="1"/>
  <c r="E70" i="4"/>
  <c r="E69" i="4" s="1"/>
  <c r="G70" i="4"/>
  <c r="G69" i="4" s="1"/>
  <c r="M71" i="4"/>
  <c r="F70" i="4" l="1"/>
  <c r="F69" i="4" s="1"/>
  <c r="D69" i="4" s="1"/>
  <c r="N71" i="4"/>
  <c r="L71" i="4" s="1"/>
  <c r="P9" i="4" l="1"/>
  <c r="D80" i="4" l="1"/>
  <c r="D89" i="4"/>
  <c r="D79" i="4" l="1"/>
  <c r="E11" i="4"/>
  <c r="Q11" i="4" l="1"/>
  <c r="D11" i="4"/>
  <c r="E8" i="4"/>
  <c r="E118" i="4"/>
  <c r="E117" i="4" s="1"/>
  <c r="P11" i="4" l="1"/>
  <c r="Q8" i="4"/>
  <c r="Q7" i="4" s="1"/>
  <c r="E7" i="4"/>
  <c r="D118" i="4"/>
  <c r="D117" i="4" s="1"/>
  <c r="G10" i="4"/>
  <c r="F118" i="4"/>
  <c r="F117" i="4" s="1"/>
  <c r="F10" i="4"/>
  <c r="R10" i="4" s="1"/>
  <c r="R8" i="4" l="1"/>
  <c r="R7" i="4" s="1"/>
  <c r="P7" i="4" s="1"/>
  <c r="S10" i="4"/>
  <c r="S8" i="4" s="1"/>
  <c r="S7" i="4" s="1"/>
  <c r="G8" i="4"/>
  <c r="G7" i="4" s="1"/>
  <c r="D10" i="4"/>
  <c r="F8" i="4"/>
  <c r="G118" i="4"/>
  <c r="G117" i="4" s="1"/>
  <c r="F7" i="4" l="1"/>
  <c r="D7" i="4" s="1"/>
  <c r="D8" i="4"/>
  <c r="P10" i="4"/>
  <c r="P8" i="4" s="1"/>
</calcChain>
</file>

<file path=xl/sharedStrings.xml><?xml version="1.0" encoding="utf-8"?>
<sst xmlns="http://schemas.openxmlformats.org/spreadsheetml/2006/main" count="312" uniqueCount="69">
  <si>
    <t>사업비</t>
    <phoneticPr fontId="2" type="noConversion"/>
  </si>
  <si>
    <t>인건비</t>
    <phoneticPr fontId="2" type="noConversion"/>
  </si>
  <si>
    <t>집행액</t>
    <phoneticPr fontId="2" type="noConversion"/>
  </si>
  <si>
    <t>(단위 : 원)</t>
    <phoneticPr fontId="2" type="noConversion"/>
  </si>
  <si>
    <t>사업비</t>
    <phoneticPr fontId="2" type="noConversion"/>
  </si>
  <si>
    <t>시도비</t>
    <phoneticPr fontId="2" type="noConversion"/>
  </si>
  <si>
    <t>시군구비</t>
    <phoneticPr fontId="2" type="noConversion"/>
  </si>
  <si>
    <t>인건비</t>
    <phoneticPr fontId="2" type="noConversion"/>
  </si>
  <si>
    <t>운영비</t>
    <phoneticPr fontId="2" type="noConversion"/>
  </si>
  <si>
    <t>구분</t>
    <phoneticPr fontId="2" type="noConversion"/>
  </si>
  <si>
    <t>예산액</t>
    <phoneticPr fontId="2" type="noConversion"/>
  </si>
  <si>
    <t>집행액</t>
    <phoneticPr fontId="2" type="noConversion"/>
  </si>
  <si>
    <t>잔액</t>
    <phoneticPr fontId="2" type="noConversion"/>
  </si>
  <si>
    <t>계</t>
    <phoneticPr fontId="2" type="noConversion"/>
  </si>
  <si>
    <t>국고</t>
    <phoneticPr fontId="2" type="noConversion"/>
  </si>
  <si>
    <t>총계</t>
    <phoneticPr fontId="2" type="noConversion"/>
  </si>
  <si>
    <t>국비</t>
    <phoneticPr fontId="2" type="noConversion"/>
  </si>
  <si>
    <t>소계</t>
    <phoneticPr fontId="2" type="noConversion"/>
  </si>
  <si>
    <t>사업명</t>
    <phoneticPr fontId="2" type="noConversion"/>
  </si>
  <si>
    <t>군비</t>
    <phoneticPr fontId="2" type="noConversion"/>
  </si>
  <si>
    <t>소계</t>
    <phoneticPr fontId="2" type="noConversion"/>
  </si>
  <si>
    <t>1. 청도군건강가정다문화가족지원센터 통합서비스 운영지원</t>
    <phoneticPr fontId="2" type="noConversion"/>
  </si>
  <si>
    <t>2. 자녀양육및 자녀생활 등 방문교육서비스 지원</t>
    <phoneticPr fontId="2" type="noConversion"/>
  </si>
  <si>
    <t>3. 결혼이민자 통번역서비스지원</t>
    <phoneticPr fontId="2" type="noConversion"/>
  </si>
  <si>
    <t>4. 다문화가족언어발달지원</t>
    <phoneticPr fontId="2" type="noConversion"/>
  </si>
  <si>
    <t>5. 한국어교육운영</t>
    <phoneticPr fontId="2" type="noConversion"/>
  </si>
  <si>
    <t>6. 공동육아나눔터운영</t>
    <phoneticPr fontId="2" type="noConversion"/>
  </si>
  <si>
    <t>사업비</t>
    <phoneticPr fontId="2" type="noConversion"/>
  </si>
  <si>
    <t>7. 경상북도 다문화가족지원사업</t>
    <phoneticPr fontId="2" type="noConversion"/>
  </si>
  <si>
    <t>다문화가족
공부방운영</t>
    <phoneticPr fontId="2" type="noConversion"/>
  </si>
  <si>
    <t>다문화
이해교육</t>
    <phoneticPr fontId="2" type="noConversion"/>
  </si>
  <si>
    <t>특화
프로그램</t>
    <phoneticPr fontId="2" type="noConversion"/>
  </si>
  <si>
    <t>다문화가족
범죄예방교육</t>
    <phoneticPr fontId="2" type="noConversion"/>
  </si>
  <si>
    <t>이중언어강사
일자리창출
사업</t>
    <phoneticPr fontId="2" type="noConversion"/>
  </si>
  <si>
    <t>9. 기타외부지원사업</t>
    <phoneticPr fontId="2" type="noConversion"/>
  </si>
  <si>
    <t>군비</t>
    <phoneticPr fontId="2" type="noConversion"/>
  </si>
  <si>
    <t>경상북도
사회복지
공동모금회</t>
    <phoneticPr fontId="2" type="noConversion"/>
  </si>
  <si>
    <t>공모금액</t>
    <phoneticPr fontId="2" type="noConversion"/>
  </si>
  <si>
    <t>계</t>
    <phoneticPr fontId="2" type="noConversion"/>
  </si>
  <si>
    <t>도비</t>
    <phoneticPr fontId="2" type="noConversion"/>
  </si>
  <si>
    <t>기타</t>
    <phoneticPr fontId="2" type="noConversion"/>
  </si>
  <si>
    <t>잔액</t>
    <phoneticPr fontId="2" type="noConversion"/>
  </si>
  <si>
    <t>법인자부담</t>
    <phoneticPr fontId="2" type="noConversion"/>
  </si>
  <si>
    <t>법인자부담</t>
    <phoneticPr fontId="2" type="noConversion"/>
  </si>
  <si>
    <t>법인자부담</t>
    <phoneticPr fontId="2" type="noConversion"/>
  </si>
  <si>
    <t>총계(국비+군비+자부담)</t>
    <phoneticPr fontId="2" type="noConversion"/>
  </si>
  <si>
    <t>(단위 : 원)</t>
    <phoneticPr fontId="2" type="noConversion"/>
  </si>
  <si>
    <t>이자발생액</t>
    <phoneticPr fontId="2" type="noConversion"/>
  </si>
  <si>
    <t>이자발생액</t>
    <phoneticPr fontId="2" type="noConversion"/>
  </si>
  <si>
    <t>□ 사업비 집행내역</t>
    <phoneticPr fontId="2" type="noConversion"/>
  </si>
  <si>
    <t xml:space="preserve">□ 사업비 집행내역 </t>
    <phoneticPr fontId="2" type="noConversion"/>
  </si>
  <si>
    <t xml:space="preserve">□ 사업비 집행내역 </t>
    <phoneticPr fontId="2" type="noConversion"/>
  </si>
  <si>
    <t>구분</t>
    <phoneticPr fontId="2" type="noConversion"/>
  </si>
  <si>
    <t>기타</t>
    <phoneticPr fontId="2" type="noConversion"/>
  </si>
  <si>
    <t>(단위 : 원)</t>
    <phoneticPr fontId="2" type="noConversion"/>
  </si>
  <si>
    <t>구분</t>
    <phoneticPr fontId="2" type="noConversion"/>
  </si>
  <si>
    <t>총계</t>
    <phoneticPr fontId="2" type="noConversion"/>
  </si>
  <si>
    <t>2019년 총괄</t>
    <phoneticPr fontId="2" type="noConversion"/>
  </si>
  <si>
    <t>10. 아이돌봄지원사업</t>
    <phoneticPr fontId="2" type="noConversion"/>
  </si>
  <si>
    <t>e-나라 잔액</t>
    <phoneticPr fontId="2" type="noConversion"/>
  </si>
  <si>
    <t>e-나라 이자</t>
    <phoneticPr fontId="2" type="noConversion"/>
  </si>
  <si>
    <t>예탁금 잔액</t>
    <phoneticPr fontId="2" type="noConversion"/>
  </si>
  <si>
    <t>이자발생 총액</t>
    <phoneticPr fontId="2" type="noConversion"/>
  </si>
  <si>
    <t>2020년 청도군건강가정ㆍ다문화가족지원센터 사업별 세출 총괄표</t>
    <phoneticPr fontId="2" type="noConversion"/>
  </si>
  <si>
    <t>8. 평생교육활성화지원사업</t>
    <phoneticPr fontId="2" type="noConversion"/>
  </si>
  <si>
    <t>.</t>
    <phoneticPr fontId="2" type="noConversion"/>
  </si>
  <si>
    <t>□ 2020년도 사업비 집행내역 총괄표</t>
    <phoneticPr fontId="2" type="noConversion"/>
  </si>
  <si>
    <t>3多음식문화축제</t>
    <phoneticPr fontId="2" type="noConversion"/>
  </si>
  <si>
    <t>예탁금 이자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</si>
</sst>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0" fillId="0" borderId="0" xfId="0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3" fontId="0" fillId="0" borderId="1" xfId="0" applyNumberFormat="1" applyBorder="1">
      <alignment vertical="center"/>
    </xf>
    <xf numFmtId="3" fontId="7" fillId="0" borderId="1" xfId="0" applyNumberFormat="1" applyFont="1" applyBorder="1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3" fontId="6" fillId="0" borderId="1" xfId="0" applyNumberFormat="1" applyFont="1" applyBorder="1">
      <alignment vertical="center"/>
    </xf>
    <xf numFmtId="3" fontId="6" fillId="0" borderId="1" xfId="0" applyNumberFormat="1" applyFont="1" applyBorder="1" applyAlignment="1">
      <alignment vertical="center" wrapText="1"/>
    </xf>
    <xf numFmtId="3" fontId="6" fillId="0" borderId="1" xfId="0" applyNumberFormat="1" applyFont="1" applyFill="1" applyBorder="1">
      <alignment vertical="center"/>
    </xf>
    <xf numFmtId="3" fontId="7" fillId="0" borderId="1" xfId="0" applyNumberFormat="1" applyFont="1" applyFill="1" applyBorder="1">
      <alignment vertical="center"/>
    </xf>
    <xf numFmtId="3" fontId="8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vertical="center" wrapText="1"/>
    </xf>
    <xf numFmtId="3" fontId="6" fillId="3" borderId="1" xfId="0" applyNumberFormat="1" applyFont="1" applyFill="1" applyBorder="1">
      <alignment vertical="center"/>
    </xf>
    <xf numFmtId="3" fontId="10" fillId="3" borderId="1" xfId="0" applyNumberFormat="1" applyFont="1" applyFill="1" applyBorder="1" applyAlignment="1">
      <alignment horizontal="right" vertical="center"/>
    </xf>
    <xf numFmtId="3" fontId="0" fillId="0" borderId="1" xfId="0" applyNumberFormat="1" applyFill="1" applyBorder="1" applyAlignment="1">
      <alignment vertical="center" wrapText="1"/>
    </xf>
    <xf numFmtId="3" fontId="7" fillId="3" borderId="1" xfId="0" applyNumberFormat="1" applyFont="1" applyFill="1" applyBorder="1">
      <alignment vertical="center"/>
    </xf>
    <xf numFmtId="3" fontId="0" fillId="3" borderId="1" xfId="0" applyNumberFormat="1" applyFill="1" applyBorder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3" fontId="9" fillId="0" borderId="1" xfId="0" applyNumberFormat="1" applyFont="1" applyBorder="1">
      <alignment vertical="center"/>
    </xf>
    <xf numFmtId="3" fontId="9" fillId="0" borderId="1" xfId="0" applyNumberFormat="1" applyFont="1" applyBorder="1" applyAlignment="1">
      <alignment vertical="center" wrapText="1"/>
    </xf>
    <xf numFmtId="3" fontId="9" fillId="0" borderId="1" xfId="0" applyNumberFormat="1" applyFont="1" applyFill="1" applyBorder="1">
      <alignment vertical="center"/>
    </xf>
    <xf numFmtId="3" fontId="8" fillId="0" borderId="1" xfId="0" applyNumberFormat="1" applyFont="1" applyFill="1" applyBorder="1">
      <alignment vertical="center"/>
    </xf>
    <xf numFmtId="3" fontId="8" fillId="0" borderId="1" xfId="0" applyNumberFormat="1" applyFont="1" applyBorder="1">
      <alignment vertical="center"/>
    </xf>
    <xf numFmtId="3" fontId="8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0" fillId="0" borderId="1" xfId="0" applyBorder="1">
      <alignment vertical="center"/>
    </xf>
    <xf numFmtId="3" fontId="6" fillId="3" borderId="1" xfId="0" applyNumberFormat="1" applyFont="1" applyFill="1" applyBorder="1" applyAlignment="1">
      <alignment vertical="center" wrapText="1"/>
    </xf>
    <xf numFmtId="3" fontId="0" fillId="3" borderId="1" xfId="0" applyNumberFormat="1" applyFill="1" applyBorder="1" applyAlignment="1">
      <alignment vertical="center" wrapText="1"/>
    </xf>
    <xf numFmtId="3" fontId="0" fillId="0" borderId="1" xfId="0" applyNumberFormat="1" applyFill="1" applyBorder="1">
      <alignment vertical="center"/>
    </xf>
    <xf numFmtId="41" fontId="0" fillId="0" borderId="1" xfId="1" applyFont="1" applyBorder="1">
      <alignment vertical="center"/>
    </xf>
    <xf numFmtId="0" fontId="0" fillId="0" borderId="1" xfId="1" applyNumberFormat="1" applyFont="1" applyBorder="1">
      <alignment vertical="center"/>
    </xf>
    <xf numFmtId="41" fontId="6" fillId="0" borderId="1" xfId="1" applyFont="1" applyBorder="1">
      <alignment vertical="center"/>
    </xf>
    <xf numFmtId="41" fontId="6" fillId="0" borderId="1" xfId="0" applyNumberFormat="1" applyFont="1" applyBorder="1">
      <alignment vertical="center"/>
    </xf>
    <xf numFmtId="0" fontId="6" fillId="0" borderId="1" xfId="0" applyFont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41" fontId="8" fillId="0" borderId="1" xfId="1" applyFont="1" applyBorder="1" applyAlignment="1">
      <alignment vertical="center" wrapText="1"/>
    </xf>
    <xf numFmtId="0" fontId="6" fillId="0" borderId="1" xfId="0" applyNumberFormat="1" applyFont="1" applyBorder="1">
      <alignment vertical="center"/>
    </xf>
    <xf numFmtId="0" fontId="0" fillId="0" borderId="1" xfId="0" applyNumberFormat="1" applyBorder="1">
      <alignment vertical="center"/>
    </xf>
    <xf numFmtId="41" fontId="6" fillId="2" borderId="1" xfId="1" applyFont="1" applyFill="1" applyBorder="1" applyAlignment="1">
      <alignment horizontal="center" vertical="center"/>
    </xf>
    <xf numFmtId="41" fontId="6" fillId="0" borderId="3" xfId="1" applyFont="1" applyBorder="1">
      <alignment vertical="center"/>
    </xf>
    <xf numFmtId="0" fontId="0" fillId="0" borderId="3" xfId="1" applyNumberFormat="1" applyFont="1" applyBorder="1">
      <alignment vertical="center"/>
    </xf>
    <xf numFmtId="41" fontId="0" fillId="0" borderId="3" xfId="1" applyFont="1" applyBorder="1">
      <alignment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3" fontId="6" fillId="0" borderId="13" xfId="0" applyNumberFormat="1" applyFont="1" applyBorder="1" applyAlignment="1">
      <alignment vertical="center" wrapText="1"/>
    </xf>
    <xf numFmtId="41" fontId="6" fillId="0" borderId="14" xfId="1" applyFont="1" applyBorder="1">
      <alignment vertical="center"/>
    </xf>
    <xf numFmtId="3" fontId="0" fillId="0" borderId="13" xfId="0" applyNumberFormat="1" applyBorder="1" applyAlignment="1">
      <alignment vertical="center" wrapText="1"/>
    </xf>
    <xf numFmtId="0" fontId="0" fillId="0" borderId="14" xfId="0" applyBorder="1">
      <alignment vertical="center"/>
    </xf>
    <xf numFmtId="3" fontId="0" fillId="0" borderId="15" xfId="0" applyNumberFormat="1" applyBorder="1" applyAlignment="1">
      <alignment vertical="center" wrapText="1"/>
    </xf>
    <xf numFmtId="3" fontId="7" fillId="0" borderId="16" xfId="0" applyNumberFormat="1" applyFont="1" applyFill="1" applyBorder="1">
      <alignment vertical="center"/>
    </xf>
    <xf numFmtId="3" fontId="7" fillId="0" borderId="16" xfId="0" applyNumberFormat="1" applyFont="1" applyBorder="1">
      <alignment vertical="center"/>
    </xf>
    <xf numFmtId="0" fontId="0" fillId="0" borderId="16" xfId="0" applyBorder="1">
      <alignment vertical="center"/>
    </xf>
    <xf numFmtId="41" fontId="0" fillId="0" borderId="17" xfId="1" applyFont="1" applyBorder="1">
      <alignment vertical="center"/>
    </xf>
    <xf numFmtId="0" fontId="6" fillId="2" borderId="13" xfId="0" applyFont="1" applyFill="1" applyBorder="1" applyAlignment="1">
      <alignment horizontal="center" vertical="center"/>
    </xf>
    <xf numFmtId="3" fontId="6" fillId="0" borderId="13" xfId="0" applyNumberFormat="1" applyFont="1" applyFill="1" applyBorder="1">
      <alignment vertical="center"/>
    </xf>
    <xf numFmtId="3" fontId="0" fillId="0" borderId="13" xfId="0" applyNumberFormat="1" applyFill="1" applyBorder="1">
      <alignment vertical="center"/>
    </xf>
    <xf numFmtId="3" fontId="0" fillId="0" borderId="15" xfId="0" applyNumberFormat="1" applyFill="1" applyBorder="1">
      <alignment vertical="center"/>
    </xf>
    <xf numFmtId="0" fontId="0" fillId="0" borderId="16" xfId="0" applyNumberFormat="1" applyBorder="1">
      <alignment vertical="center"/>
    </xf>
    <xf numFmtId="41" fontId="6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3" fontId="7" fillId="0" borderId="0" xfId="0" applyNumberFormat="1" applyFont="1" applyFill="1" applyBorder="1">
      <alignment vertical="center"/>
    </xf>
    <xf numFmtId="3" fontId="7" fillId="0" borderId="1" xfId="0" applyNumberFormat="1" applyFont="1" applyBorder="1" applyAlignment="1">
      <alignment vertical="center" wrapText="1"/>
    </xf>
    <xf numFmtId="41" fontId="13" fillId="0" borderId="0" xfId="1" applyFont="1" applyAlignment="1">
      <alignment horizontal="center" vertical="center"/>
    </xf>
    <xf numFmtId="0" fontId="6" fillId="0" borderId="14" xfId="1" applyNumberFormat="1" applyFont="1" applyBorder="1">
      <alignment vertical="center"/>
    </xf>
    <xf numFmtId="0" fontId="0" fillId="0" borderId="14" xfId="1" applyNumberFormat="1" applyFont="1" applyBorder="1">
      <alignment vertical="center"/>
    </xf>
    <xf numFmtId="0" fontId="0" fillId="0" borderId="17" xfId="1" applyNumberFormat="1" applyFont="1" applyBorder="1">
      <alignment vertical="center"/>
    </xf>
    <xf numFmtId="41" fontId="7" fillId="0" borderId="1" xfId="1" applyFont="1" applyFill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121"/>
  <sheetViews>
    <sheetView showGridLines="0" tabSelected="1" zoomScale="85" zoomScaleNormal="85" workbookViewId="0">
      <selection activeCell="D3" sqref="D3"/>
    </sheetView>
  </sheetViews>
  <sheetFormatPr defaultRowHeight="16.5"/>
  <cols>
    <col min="1" max="1" width="0.5" customWidth="1"/>
    <col min="2" max="2" width="12.125" customWidth="1"/>
    <col min="3" max="3" width="9" customWidth="1"/>
    <col min="4" max="5" width="13.125" customWidth="1"/>
    <col min="6" max="6" width="11.875" customWidth="1"/>
    <col min="7" max="7" width="13.125" customWidth="1"/>
    <col min="8" max="8" width="12.375" customWidth="1"/>
    <col min="9" max="9" width="13.125" customWidth="1"/>
    <col min="10" max="10" width="14.375" customWidth="1"/>
    <col min="11" max="12" width="13.125" customWidth="1"/>
    <col min="13" max="13" width="12.375" customWidth="1"/>
    <col min="14" max="14" width="10.625" customWidth="1"/>
    <col min="15" max="15" width="12.625" bestFit="1" customWidth="1"/>
    <col min="16" max="16" width="12.75" bestFit="1" customWidth="1"/>
    <col min="17" max="17" width="13.625" customWidth="1"/>
    <col min="18" max="18" width="12.25" customWidth="1"/>
    <col min="19" max="20" width="11.625" customWidth="1"/>
    <col min="21" max="21" width="11.25" customWidth="1"/>
    <col min="22" max="22" width="2.625" customWidth="1"/>
    <col min="23" max="23" width="14.75" customWidth="1"/>
  </cols>
  <sheetData>
    <row r="2" spans="2:23" ht="49.5" customHeight="1">
      <c r="B2" s="97" t="s">
        <v>63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</row>
    <row r="3" spans="2:23" ht="49.5" customHeight="1">
      <c r="B3" s="47"/>
      <c r="C3" s="47"/>
      <c r="D3" s="47"/>
      <c r="E3" s="79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</row>
    <row r="4" spans="2:23" ht="24" customHeight="1" thickBot="1">
      <c r="B4" s="20" t="s">
        <v>66</v>
      </c>
      <c r="C4" s="21"/>
      <c r="D4" s="21"/>
      <c r="E4" t="s">
        <v>65</v>
      </c>
      <c r="F4" s="1"/>
      <c r="G4" s="1"/>
      <c r="J4" s="1"/>
      <c r="S4" s="3"/>
      <c r="U4" t="s">
        <v>54</v>
      </c>
    </row>
    <row r="5" spans="2:23">
      <c r="B5" s="93" t="s">
        <v>57</v>
      </c>
      <c r="C5" s="94"/>
      <c r="D5" s="87" t="s">
        <v>10</v>
      </c>
      <c r="E5" s="87"/>
      <c r="F5" s="87"/>
      <c r="G5" s="87"/>
      <c r="H5" s="87"/>
      <c r="I5" s="88"/>
      <c r="J5" s="89" t="s">
        <v>2</v>
      </c>
      <c r="K5" s="90"/>
      <c r="L5" s="90"/>
      <c r="M5" s="90"/>
      <c r="N5" s="90"/>
      <c r="O5" s="91"/>
      <c r="P5" s="89" t="s">
        <v>12</v>
      </c>
      <c r="Q5" s="90"/>
      <c r="R5" s="90"/>
      <c r="S5" s="90"/>
      <c r="T5" s="90"/>
      <c r="U5" s="91"/>
      <c r="W5" s="48"/>
    </row>
    <row r="6" spans="2:23" ht="20.25" customHeight="1">
      <c r="B6" s="95"/>
      <c r="C6" s="96"/>
      <c r="D6" s="44" t="s">
        <v>13</v>
      </c>
      <c r="E6" s="44" t="s">
        <v>14</v>
      </c>
      <c r="F6" s="45" t="s">
        <v>5</v>
      </c>
      <c r="G6" s="45" t="s">
        <v>6</v>
      </c>
      <c r="H6" s="44" t="s">
        <v>42</v>
      </c>
      <c r="I6" s="46" t="s">
        <v>53</v>
      </c>
      <c r="J6" s="59" t="s">
        <v>13</v>
      </c>
      <c r="K6" s="44" t="s">
        <v>14</v>
      </c>
      <c r="L6" s="44" t="s">
        <v>5</v>
      </c>
      <c r="M6" s="44" t="s">
        <v>6</v>
      </c>
      <c r="N6" s="44" t="s">
        <v>42</v>
      </c>
      <c r="O6" s="60" t="s">
        <v>53</v>
      </c>
      <c r="P6" s="70" t="s">
        <v>13</v>
      </c>
      <c r="Q6" s="44" t="s">
        <v>14</v>
      </c>
      <c r="R6" s="44" t="s">
        <v>5</v>
      </c>
      <c r="S6" s="44" t="s">
        <v>6</v>
      </c>
      <c r="T6" s="44" t="s">
        <v>42</v>
      </c>
      <c r="U6" s="60" t="s">
        <v>53</v>
      </c>
      <c r="W6" s="51"/>
    </row>
    <row r="7" spans="2:23">
      <c r="B7" s="88" t="s">
        <v>56</v>
      </c>
      <c r="C7" s="92"/>
      <c r="D7" s="9">
        <f>SUM(E7:I7)</f>
        <v>1415373000</v>
      </c>
      <c r="E7" s="9">
        <f t="shared" ref="E7:F7" si="0">E8</f>
        <v>683840500</v>
      </c>
      <c r="F7" s="10">
        <f t="shared" si="0"/>
        <v>227404550</v>
      </c>
      <c r="G7" s="10">
        <f>G8</f>
        <v>482127950</v>
      </c>
      <c r="H7" s="41">
        <f>H8</f>
        <v>2000000</v>
      </c>
      <c r="I7" s="56">
        <f>I8</f>
        <v>20000000</v>
      </c>
      <c r="J7" s="61">
        <f>SUM(K7:O7)</f>
        <v>1343888246</v>
      </c>
      <c r="K7" s="9">
        <f>K8</f>
        <v>676801090</v>
      </c>
      <c r="L7" s="9">
        <f>L8</f>
        <v>203990952</v>
      </c>
      <c r="M7" s="9">
        <f>M8</f>
        <v>441096204</v>
      </c>
      <c r="N7" s="42">
        <f>N8</f>
        <v>2000000</v>
      </c>
      <c r="O7" s="62">
        <f>O8</f>
        <v>20000000</v>
      </c>
      <c r="P7" s="71">
        <f>SUM(Q7:U7)</f>
        <v>71484754</v>
      </c>
      <c r="Q7" s="11">
        <f>Q8</f>
        <v>7039410</v>
      </c>
      <c r="R7" s="11">
        <f>R8</f>
        <v>23413598</v>
      </c>
      <c r="S7" s="11">
        <f>S8</f>
        <v>41031746</v>
      </c>
      <c r="T7" s="53">
        <v>0</v>
      </c>
      <c r="U7" s="80">
        <f>U8</f>
        <v>0</v>
      </c>
      <c r="W7" s="55" t="s">
        <v>62</v>
      </c>
    </row>
    <row r="8" spans="2:23">
      <c r="B8" s="86" t="s">
        <v>55</v>
      </c>
      <c r="C8" s="44" t="s">
        <v>17</v>
      </c>
      <c r="D8" s="9">
        <f>SUM(E8:I8)</f>
        <v>1415373000</v>
      </c>
      <c r="E8" s="9">
        <f t="shared" ref="E8:G8" si="1">SUM(E9:E11)</f>
        <v>683840500</v>
      </c>
      <c r="F8" s="10">
        <f t="shared" si="1"/>
        <v>227404550</v>
      </c>
      <c r="G8" s="10">
        <f t="shared" si="1"/>
        <v>482127950</v>
      </c>
      <c r="H8" s="41">
        <f>SUM(H9:H11)</f>
        <v>2000000</v>
      </c>
      <c r="I8" s="56">
        <f>SUM(I9:I11)</f>
        <v>20000000</v>
      </c>
      <c r="J8" s="61">
        <f>SUM(J9:J11)</f>
        <v>1343888246</v>
      </c>
      <c r="K8" s="11">
        <f>SUM(K9:K11)</f>
        <v>676801090</v>
      </c>
      <c r="L8" s="11">
        <f t="shared" ref="L8:M8" si="2">SUM(L9:L11)</f>
        <v>203990952</v>
      </c>
      <c r="M8" s="11">
        <f t="shared" si="2"/>
        <v>441096204</v>
      </c>
      <c r="N8" s="42">
        <f>SUM(N9:N11)</f>
        <v>2000000</v>
      </c>
      <c r="O8" s="62">
        <f>SUM(O9:O11)</f>
        <v>20000000</v>
      </c>
      <c r="P8" s="71">
        <f>SUM(P9:P11)</f>
        <v>71484754</v>
      </c>
      <c r="Q8" s="11">
        <f>SUM(Q9:Q11)</f>
        <v>7039410</v>
      </c>
      <c r="R8" s="11">
        <f>SUM(R9:R11)</f>
        <v>23413598</v>
      </c>
      <c r="S8" s="11">
        <f t="shared" ref="S8:T8" si="3">SUM(S9:S11)</f>
        <v>41031746</v>
      </c>
      <c r="T8" s="53">
        <f t="shared" si="3"/>
        <v>0</v>
      </c>
      <c r="U8" s="80">
        <f>SUM(U9:U11)</f>
        <v>0</v>
      </c>
      <c r="W8" s="12">
        <f>T18+Q32+Q70+Q80+Q82+Q84+Q87+Q89+Q99+Q116+R116</f>
        <v>188656</v>
      </c>
    </row>
    <row r="9" spans="2:23">
      <c r="B9" s="86"/>
      <c r="C9" s="44" t="s">
        <v>1</v>
      </c>
      <c r="D9" s="5">
        <f>SUM(E9:I9)</f>
        <v>526970620</v>
      </c>
      <c r="E9" s="32">
        <f>E19+E42+E52+E71+E119</f>
        <v>254223000</v>
      </c>
      <c r="F9" s="13">
        <f>F19+F42+F52+F71+F90+F119</f>
        <v>77263800</v>
      </c>
      <c r="G9" s="13">
        <f>G19+G42+G52+G71+G23+G90+G119</f>
        <v>193483820</v>
      </c>
      <c r="H9" s="52">
        <f>H19</f>
        <v>2000000</v>
      </c>
      <c r="I9" s="57">
        <v>0</v>
      </c>
      <c r="J9" s="63">
        <f>SUM(K9:N9)</f>
        <v>525418360</v>
      </c>
      <c r="K9" s="12">
        <f>J19+I42+I52+I71+I119</f>
        <v>254223000</v>
      </c>
      <c r="L9" s="12">
        <f>K19+J42+J52+J71+J119+J90</f>
        <v>76798122</v>
      </c>
      <c r="M9" s="6">
        <f>L19+L23+K42+K52+K71+K119+K90</f>
        <v>192397238</v>
      </c>
      <c r="N9" s="39">
        <f>M19</f>
        <v>2000000</v>
      </c>
      <c r="O9" s="64">
        <v>0</v>
      </c>
      <c r="P9" s="72">
        <f>SUM(Q9:U9)</f>
        <v>1552260</v>
      </c>
      <c r="Q9" s="12">
        <f t="shared" ref="Q9:T10" si="4">E9-K9</f>
        <v>0</v>
      </c>
      <c r="R9" s="12">
        <f t="shared" ref="R9:S10" si="5">F9-L9</f>
        <v>465678</v>
      </c>
      <c r="S9" s="12">
        <f t="shared" si="5"/>
        <v>1086582</v>
      </c>
      <c r="T9" s="54">
        <f t="shared" si="4"/>
        <v>0</v>
      </c>
      <c r="U9" s="81">
        <v>0</v>
      </c>
    </row>
    <row r="10" spans="2:23">
      <c r="B10" s="86"/>
      <c r="C10" s="44" t="s">
        <v>8</v>
      </c>
      <c r="D10" s="5">
        <f>SUM(E10:I10)</f>
        <v>92556590</v>
      </c>
      <c r="E10" s="32">
        <f>E20+E33+E43+E53+E62+E72+E120</f>
        <v>43009105</v>
      </c>
      <c r="F10" s="13">
        <f>F20+F33+F43+F53+F62+F72+F91+F85+F120</f>
        <v>13724631</v>
      </c>
      <c r="G10" s="13">
        <f>G13+G20+G24+G33+G43+G53+G62+G72+G91+G85+G120</f>
        <v>35822854</v>
      </c>
      <c r="H10" s="40">
        <v>0</v>
      </c>
      <c r="I10" s="57">
        <f>G108</f>
        <v>0</v>
      </c>
      <c r="J10" s="63">
        <f t="shared" ref="J10" si="6">SUM(K10:N10)</f>
        <v>91505270</v>
      </c>
      <c r="K10" s="12">
        <f>J20+I33+I43+I53+I62+I72+I120</f>
        <v>43009105</v>
      </c>
      <c r="L10" s="6">
        <f>K20+J33+J43+J53+J62+J72+J85+J91+J120</f>
        <v>13409235</v>
      </c>
      <c r="M10" s="6">
        <f>L20+L24+K33+K43+K53+K62+K72+K85+K91+K120</f>
        <v>35086930</v>
      </c>
      <c r="N10" s="40">
        <v>0</v>
      </c>
      <c r="O10" s="81">
        <v>0</v>
      </c>
      <c r="P10" s="72">
        <f>SUM(Q10:T10)</f>
        <v>1051320</v>
      </c>
      <c r="Q10" s="12">
        <f t="shared" si="4"/>
        <v>0</v>
      </c>
      <c r="R10" s="12">
        <f t="shared" si="5"/>
        <v>315396</v>
      </c>
      <c r="S10" s="12">
        <f t="shared" si="5"/>
        <v>735924</v>
      </c>
      <c r="T10" s="54">
        <f t="shared" si="4"/>
        <v>0</v>
      </c>
      <c r="U10" s="81">
        <f>I10-O10</f>
        <v>0</v>
      </c>
    </row>
    <row r="11" spans="2:23" ht="20.25" customHeight="1" thickBot="1">
      <c r="B11" s="86"/>
      <c r="C11" s="44" t="s">
        <v>0</v>
      </c>
      <c r="D11" s="5">
        <f>SUM(E11:I11)</f>
        <v>795845790</v>
      </c>
      <c r="E11" s="32">
        <f>E21+E34+E44+E54+E63+E73+E121</f>
        <v>386608395</v>
      </c>
      <c r="F11" s="13">
        <f>F21+F34+F44+F54+F63+F73+F81+F83+F86+F88+F92+F100+E109+E111+F121</f>
        <v>136416119</v>
      </c>
      <c r="G11" s="13">
        <f>G21+G25+G34+G44+G54+G63+G73+G81+G83+G86+G88+G92+G100+G111+G121</f>
        <v>252821276</v>
      </c>
      <c r="H11" s="40">
        <v>0</v>
      </c>
      <c r="I11" s="58">
        <v>20000000</v>
      </c>
      <c r="J11" s="65">
        <f>SUM(K11:O11)</f>
        <v>726964616</v>
      </c>
      <c r="K11" s="66">
        <f>J21+I34+I44+I54+I63+I73+I121</f>
        <v>379568985</v>
      </c>
      <c r="L11" s="67">
        <f>K21+J34+J44+J54+J63+J73+J81+J83+J86+J88+J92+J121</f>
        <v>113783595</v>
      </c>
      <c r="M11" s="67">
        <f>L21+L25+K34+K44+K54+K63+K73+K81+K83+K86+K88+K92+K100+K111+K121</f>
        <v>213612036</v>
      </c>
      <c r="N11" s="68">
        <v>0</v>
      </c>
      <c r="O11" s="69">
        <v>20000000</v>
      </c>
      <c r="P11" s="73">
        <f>SUM(Q11:T11)</f>
        <v>68881174</v>
      </c>
      <c r="Q11" s="66">
        <f>E11-K11</f>
        <v>7039410</v>
      </c>
      <c r="R11" s="66">
        <f>F11-L11</f>
        <v>22632524</v>
      </c>
      <c r="S11" s="66">
        <f>G11-M11</f>
        <v>39209240</v>
      </c>
      <c r="T11" s="74">
        <f>H11-N11</f>
        <v>0</v>
      </c>
      <c r="U11" s="82">
        <f>I11-O11</f>
        <v>0</v>
      </c>
    </row>
    <row r="13" spans="2:23" s="7" customFormat="1" ht="26.1" customHeight="1">
      <c r="B13" s="7" t="s">
        <v>21</v>
      </c>
    </row>
    <row r="14" spans="2:23" ht="24" customHeight="1">
      <c r="B14" s="20" t="s">
        <v>49</v>
      </c>
      <c r="C14" s="21"/>
      <c r="D14" s="21"/>
      <c r="F14" s="1"/>
      <c r="G14" s="1"/>
      <c r="I14" s="1"/>
      <c r="Q14" s="3"/>
      <c r="R14" t="s">
        <v>46</v>
      </c>
    </row>
    <row r="15" spans="2:23">
      <c r="B15" s="93" t="s">
        <v>9</v>
      </c>
      <c r="C15" s="94"/>
      <c r="D15" s="88" t="s">
        <v>10</v>
      </c>
      <c r="E15" s="98"/>
      <c r="F15" s="98"/>
      <c r="G15" s="98"/>
      <c r="H15" s="92"/>
      <c r="I15" s="88" t="s">
        <v>11</v>
      </c>
      <c r="J15" s="98"/>
      <c r="K15" s="98"/>
      <c r="L15" s="98"/>
      <c r="M15" s="92"/>
      <c r="N15" s="88" t="s">
        <v>12</v>
      </c>
      <c r="O15" s="98"/>
      <c r="P15" s="98"/>
      <c r="Q15" s="98"/>
      <c r="R15" s="92"/>
      <c r="U15" s="99"/>
      <c r="V15" s="22"/>
    </row>
    <row r="16" spans="2:23" ht="20.25" customHeight="1">
      <c r="B16" s="95"/>
      <c r="C16" s="96"/>
      <c r="D16" s="44" t="s">
        <v>13</v>
      </c>
      <c r="E16" s="44" t="s">
        <v>14</v>
      </c>
      <c r="F16" s="45" t="s">
        <v>5</v>
      </c>
      <c r="G16" s="45" t="s">
        <v>6</v>
      </c>
      <c r="H16" s="44" t="s">
        <v>42</v>
      </c>
      <c r="I16" s="45" t="s">
        <v>13</v>
      </c>
      <c r="J16" s="44" t="s">
        <v>14</v>
      </c>
      <c r="K16" s="44" t="s">
        <v>5</v>
      </c>
      <c r="L16" s="44" t="s">
        <v>6</v>
      </c>
      <c r="M16" s="44" t="s">
        <v>43</v>
      </c>
      <c r="N16" s="44" t="s">
        <v>13</v>
      </c>
      <c r="O16" s="44" t="s">
        <v>14</v>
      </c>
      <c r="P16" s="44" t="s">
        <v>5</v>
      </c>
      <c r="Q16" s="44" t="s">
        <v>6</v>
      </c>
      <c r="R16" s="44" t="s">
        <v>44</v>
      </c>
      <c r="U16" s="99"/>
      <c r="V16" s="22"/>
    </row>
    <row r="17" spans="2:22">
      <c r="B17" s="88" t="s">
        <v>45</v>
      </c>
      <c r="C17" s="92"/>
      <c r="D17" s="9">
        <f>SUM(E17:H17)</f>
        <v>427300000</v>
      </c>
      <c r="E17" s="9">
        <f t="shared" ref="E17:F17" si="7">E18</f>
        <v>204150000</v>
      </c>
      <c r="F17" s="10">
        <f t="shared" si="7"/>
        <v>61245000</v>
      </c>
      <c r="G17" s="10">
        <f>G18+G22</f>
        <v>159905000</v>
      </c>
      <c r="H17" s="41">
        <f>H18</f>
        <v>2000000</v>
      </c>
      <c r="I17" s="10">
        <f>SUM(J17:M17)</f>
        <v>427300000</v>
      </c>
      <c r="J17" s="9">
        <f>J18</f>
        <v>204150000</v>
      </c>
      <c r="K17" s="9">
        <f>K18</f>
        <v>61245000</v>
      </c>
      <c r="L17" s="9">
        <f>L18+L22</f>
        <v>159905000</v>
      </c>
      <c r="M17" s="42">
        <f>M18</f>
        <v>2000000</v>
      </c>
      <c r="N17" s="9">
        <v>0</v>
      </c>
      <c r="O17" s="9">
        <v>0</v>
      </c>
      <c r="P17" s="9">
        <v>0</v>
      </c>
      <c r="Q17" s="9">
        <v>0</v>
      </c>
      <c r="R17" s="53">
        <v>0</v>
      </c>
      <c r="T17" s="55" t="s">
        <v>47</v>
      </c>
      <c r="U17" s="22"/>
      <c r="V17" s="22"/>
    </row>
    <row r="18" spans="2:22">
      <c r="B18" s="86" t="s">
        <v>16</v>
      </c>
      <c r="C18" s="44" t="s">
        <v>20</v>
      </c>
      <c r="D18" s="9">
        <f>SUM(E18:H18)</f>
        <v>410300000</v>
      </c>
      <c r="E18" s="9">
        <f t="shared" ref="E18:F18" si="8">SUM(E19:E21)</f>
        <v>204150000</v>
      </c>
      <c r="F18" s="10">
        <f t="shared" si="8"/>
        <v>61245000</v>
      </c>
      <c r="G18" s="10">
        <f t="shared" ref="G18:M18" si="9">SUM(G19:G21)</f>
        <v>142905000</v>
      </c>
      <c r="H18" s="41">
        <f t="shared" si="9"/>
        <v>2000000</v>
      </c>
      <c r="I18" s="10">
        <f t="shared" si="9"/>
        <v>410300000</v>
      </c>
      <c r="J18" s="11">
        <f t="shared" si="9"/>
        <v>204150000</v>
      </c>
      <c r="K18" s="9">
        <f t="shared" si="9"/>
        <v>61245000</v>
      </c>
      <c r="L18" s="9">
        <f t="shared" si="9"/>
        <v>142905000</v>
      </c>
      <c r="M18" s="42">
        <f t="shared" si="9"/>
        <v>2000000</v>
      </c>
      <c r="N18" s="9">
        <v>0</v>
      </c>
      <c r="O18" s="9">
        <v>0</v>
      </c>
      <c r="P18" s="9">
        <v>0</v>
      </c>
      <c r="Q18" s="9">
        <v>0</v>
      </c>
      <c r="R18" s="53">
        <v>0</v>
      </c>
      <c r="T18" s="12">
        <v>16716</v>
      </c>
      <c r="U18" s="22"/>
      <c r="V18" s="22"/>
    </row>
    <row r="19" spans="2:22">
      <c r="B19" s="86"/>
      <c r="C19" s="4" t="s">
        <v>1</v>
      </c>
      <c r="D19" s="5">
        <f>SUM(E19:H19)</f>
        <v>363777000</v>
      </c>
      <c r="E19" s="32">
        <v>180888500</v>
      </c>
      <c r="F19" s="13">
        <v>54266550</v>
      </c>
      <c r="G19" s="13">
        <v>126621950</v>
      </c>
      <c r="H19" s="39">
        <v>2000000</v>
      </c>
      <c r="I19" s="34">
        <f>SUM(J19:M19)</f>
        <v>363777000</v>
      </c>
      <c r="J19" s="12">
        <v>180888500</v>
      </c>
      <c r="K19" s="6">
        <v>54266550</v>
      </c>
      <c r="L19" s="6">
        <v>126621950</v>
      </c>
      <c r="M19" s="39">
        <v>2000000</v>
      </c>
      <c r="N19" s="5">
        <v>0</v>
      </c>
      <c r="O19" s="12">
        <f t="shared" ref="O19:R21" si="10">E19-J19</f>
        <v>0</v>
      </c>
      <c r="P19" s="6">
        <f t="shared" si="10"/>
        <v>0</v>
      </c>
      <c r="Q19" s="6">
        <f t="shared" si="10"/>
        <v>0</v>
      </c>
      <c r="R19" s="54">
        <f t="shared" si="10"/>
        <v>0</v>
      </c>
      <c r="U19" s="22"/>
      <c r="V19" s="22"/>
    </row>
    <row r="20" spans="2:22">
      <c r="B20" s="86"/>
      <c r="C20" s="4" t="s">
        <v>8</v>
      </c>
      <c r="D20" s="5">
        <f t="shared" ref="D20:D21" si="11">SUM(E20:H20)</f>
        <v>21824010</v>
      </c>
      <c r="E20" s="32">
        <v>10912005</v>
      </c>
      <c r="F20" s="13">
        <v>3273601</v>
      </c>
      <c r="G20" s="13">
        <v>7638404</v>
      </c>
      <c r="H20" s="40">
        <v>0</v>
      </c>
      <c r="I20" s="34">
        <f t="shared" ref="I20" si="12">SUM(J20:M20)</f>
        <v>21824010</v>
      </c>
      <c r="J20" s="12">
        <v>10912005</v>
      </c>
      <c r="K20" s="6">
        <v>3273601</v>
      </c>
      <c r="L20" s="6">
        <v>7638404</v>
      </c>
      <c r="M20" s="40">
        <v>0</v>
      </c>
      <c r="N20" s="5">
        <v>0</v>
      </c>
      <c r="O20" s="6">
        <f t="shared" si="10"/>
        <v>0</v>
      </c>
      <c r="P20" s="6">
        <f t="shared" si="10"/>
        <v>0</v>
      </c>
      <c r="Q20" s="6">
        <f t="shared" si="10"/>
        <v>0</v>
      </c>
      <c r="R20" s="54">
        <f t="shared" si="10"/>
        <v>0</v>
      </c>
    </row>
    <row r="21" spans="2:22" ht="20.25" customHeight="1">
      <c r="B21" s="86"/>
      <c r="C21" s="4" t="s">
        <v>0</v>
      </c>
      <c r="D21" s="5">
        <f t="shared" si="11"/>
        <v>24698990</v>
      </c>
      <c r="E21" s="32">
        <v>12349495</v>
      </c>
      <c r="F21" s="13">
        <v>3704849</v>
      </c>
      <c r="G21" s="13">
        <v>8644646</v>
      </c>
      <c r="H21" s="40">
        <v>0</v>
      </c>
      <c r="I21" s="34">
        <f>SUM(J21:M21)</f>
        <v>24698990</v>
      </c>
      <c r="J21" s="12">
        <v>12349495</v>
      </c>
      <c r="K21" s="6">
        <v>3704849</v>
      </c>
      <c r="L21" s="6">
        <v>8644646</v>
      </c>
      <c r="M21" s="35">
        <v>0</v>
      </c>
      <c r="N21" s="5">
        <v>0</v>
      </c>
      <c r="O21" s="6">
        <f t="shared" si="10"/>
        <v>0</v>
      </c>
      <c r="P21" s="6">
        <f t="shared" si="10"/>
        <v>0</v>
      </c>
      <c r="Q21" s="6">
        <f t="shared" si="10"/>
        <v>0</v>
      </c>
      <c r="R21" s="54">
        <f t="shared" si="10"/>
        <v>0</v>
      </c>
    </row>
    <row r="22" spans="2:22" ht="20.25" customHeight="1">
      <c r="B22" s="86" t="s">
        <v>19</v>
      </c>
      <c r="C22" s="4" t="s">
        <v>17</v>
      </c>
      <c r="D22" s="9">
        <f>SUM(E22:G22)</f>
        <v>17000000</v>
      </c>
      <c r="E22" s="15"/>
      <c r="F22" s="36"/>
      <c r="G22" s="14">
        <f>SUM(G23:G25)</f>
        <v>17000000</v>
      </c>
      <c r="H22" s="40">
        <v>0</v>
      </c>
      <c r="I22" s="10">
        <f>SUM(I23:I25)</f>
        <v>17000000</v>
      </c>
      <c r="J22" s="15"/>
      <c r="K22" s="15"/>
      <c r="L22" s="11">
        <f>SUM(L23:L25)</f>
        <v>17000000</v>
      </c>
      <c r="M22" s="35">
        <v>0</v>
      </c>
      <c r="N22" s="9">
        <f>SUM(O22:Q22)</f>
        <v>0</v>
      </c>
      <c r="O22" s="15"/>
      <c r="P22" s="15"/>
      <c r="Q22" s="11">
        <f>SUM(Q23:Q25)</f>
        <v>0</v>
      </c>
      <c r="R22" s="43">
        <v>0</v>
      </c>
    </row>
    <row r="23" spans="2:22" ht="20.25" customHeight="1">
      <c r="B23" s="86"/>
      <c r="C23" s="4" t="s">
        <v>7</v>
      </c>
      <c r="D23" s="5">
        <f>SUM(E23:G23)</f>
        <v>13201620</v>
      </c>
      <c r="E23" s="16"/>
      <c r="F23" s="37"/>
      <c r="G23" s="17">
        <v>13201620</v>
      </c>
      <c r="H23" s="40">
        <v>0</v>
      </c>
      <c r="I23" s="34">
        <f>SUM(J23:L23)</f>
        <v>13201620</v>
      </c>
      <c r="J23" s="18"/>
      <c r="K23" s="19"/>
      <c r="L23" s="38">
        <v>13201620</v>
      </c>
      <c r="M23" s="35">
        <v>0</v>
      </c>
      <c r="N23" s="5">
        <f>SUM(O23:Q23)</f>
        <v>0</v>
      </c>
      <c r="O23" s="19"/>
      <c r="P23" s="19"/>
      <c r="Q23" s="38">
        <f>G23-L23</f>
        <v>0</v>
      </c>
      <c r="R23" s="35">
        <v>0</v>
      </c>
    </row>
    <row r="24" spans="2:22" ht="20.25" customHeight="1">
      <c r="B24" s="86"/>
      <c r="C24" s="4" t="s">
        <v>8</v>
      </c>
      <c r="D24" s="5">
        <f t="shared" ref="D24:D25" si="13">SUM(E24:G24)</f>
        <v>3798380</v>
      </c>
      <c r="E24" s="16"/>
      <c r="F24" s="37"/>
      <c r="G24" s="17">
        <v>3798380</v>
      </c>
      <c r="H24" s="40">
        <v>0</v>
      </c>
      <c r="I24" s="34">
        <f>SUM(J24:L24)</f>
        <v>3798380</v>
      </c>
      <c r="J24" s="18"/>
      <c r="K24" s="19"/>
      <c r="L24" s="38">
        <v>3798380</v>
      </c>
      <c r="M24" s="35">
        <v>0</v>
      </c>
      <c r="N24" s="5">
        <f>SUM(O24:Q24)</f>
        <v>0</v>
      </c>
      <c r="O24" s="19"/>
      <c r="P24" s="19"/>
      <c r="Q24" s="38">
        <f>G24-L24</f>
        <v>0</v>
      </c>
      <c r="R24" s="35">
        <v>0</v>
      </c>
    </row>
    <row r="25" spans="2:22" ht="20.25" customHeight="1">
      <c r="B25" s="86"/>
      <c r="C25" s="4" t="s">
        <v>4</v>
      </c>
      <c r="D25" s="5">
        <f t="shared" si="13"/>
        <v>0</v>
      </c>
      <c r="E25" s="16"/>
      <c r="F25" s="37"/>
      <c r="G25" s="17">
        <v>0</v>
      </c>
      <c r="H25" s="40">
        <v>0</v>
      </c>
      <c r="I25" s="34">
        <f>SUM(J25:L25)</f>
        <v>0</v>
      </c>
      <c r="J25" s="18"/>
      <c r="K25" s="19"/>
      <c r="L25" s="38">
        <v>0</v>
      </c>
      <c r="M25" s="35">
        <v>0</v>
      </c>
      <c r="N25" s="5">
        <f>SUM(O25:Q25)</f>
        <v>0</v>
      </c>
      <c r="O25" s="19"/>
      <c r="P25" s="19"/>
      <c r="Q25" s="38">
        <f>G25-L25</f>
        <v>0</v>
      </c>
      <c r="R25" s="35">
        <v>0</v>
      </c>
    </row>
    <row r="27" spans="2:22" s="7" customFormat="1" ht="26.1" customHeight="1">
      <c r="B27" s="24" t="s">
        <v>22</v>
      </c>
    </row>
    <row r="28" spans="2:22" ht="17.25">
      <c r="B28" s="20" t="s">
        <v>50</v>
      </c>
      <c r="C28" s="21"/>
      <c r="D28" s="21"/>
      <c r="F28" s="1"/>
      <c r="G28" s="1"/>
      <c r="H28" s="1"/>
      <c r="L28" s="22"/>
      <c r="M28" s="22"/>
      <c r="N28" s="22"/>
      <c r="O28" s="23" t="s">
        <v>3</v>
      </c>
    </row>
    <row r="29" spans="2:22">
      <c r="B29" s="87" t="s">
        <v>9</v>
      </c>
      <c r="C29" s="87"/>
      <c r="D29" s="87" t="s">
        <v>10</v>
      </c>
      <c r="E29" s="87"/>
      <c r="F29" s="87"/>
      <c r="G29" s="87"/>
      <c r="H29" s="87" t="s">
        <v>11</v>
      </c>
      <c r="I29" s="87"/>
      <c r="J29" s="87"/>
      <c r="K29" s="87"/>
      <c r="L29" s="87" t="s">
        <v>12</v>
      </c>
      <c r="M29" s="87"/>
      <c r="N29" s="87"/>
      <c r="O29" s="87"/>
      <c r="Q29" s="99"/>
    </row>
    <row r="30" spans="2:22" ht="20.25" customHeight="1">
      <c r="B30" s="87"/>
      <c r="C30" s="87"/>
      <c r="D30" s="4" t="s">
        <v>13</v>
      </c>
      <c r="E30" s="4" t="s">
        <v>14</v>
      </c>
      <c r="F30" s="8" t="s">
        <v>5</v>
      </c>
      <c r="G30" s="8" t="s">
        <v>6</v>
      </c>
      <c r="H30" s="8" t="s">
        <v>13</v>
      </c>
      <c r="I30" s="4" t="s">
        <v>14</v>
      </c>
      <c r="J30" s="4" t="s">
        <v>5</v>
      </c>
      <c r="K30" s="4" t="s">
        <v>6</v>
      </c>
      <c r="L30" s="4" t="s">
        <v>13</v>
      </c>
      <c r="M30" s="4" t="s">
        <v>14</v>
      </c>
      <c r="N30" s="4" t="s">
        <v>5</v>
      </c>
      <c r="O30" s="4" t="s">
        <v>6</v>
      </c>
      <c r="Q30" s="99"/>
    </row>
    <row r="31" spans="2:22">
      <c r="B31" s="87" t="s">
        <v>15</v>
      </c>
      <c r="C31" s="87"/>
      <c r="D31" s="9">
        <f>SUM(E31:G31)</f>
        <v>84600000</v>
      </c>
      <c r="E31" s="9">
        <f t="shared" ref="E31:O31" si="14">E32</f>
        <v>42300000</v>
      </c>
      <c r="F31" s="10">
        <f t="shared" si="14"/>
        <v>12690000</v>
      </c>
      <c r="G31" s="10">
        <f t="shared" si="14"/>
        <v>29610000</v>
      </c>
      <c r="H31" s="10">
        <f t="shared" si="14"/>
        <v>84600000</v>
      </c>
      <c r="I31" s="9">
        <f t="shared" si="14"/>
        <v>42300000</v>
      </c>
      <c r="J31" s="9">
        <f t="shared" si="14"/>
        <v>12690000</v>
      </c>
      <c r="K31" s="9">
        <f t="shared" si="14"/>
        <v>29610000</v>
      </c>
      <c r="L31" s="9">
        <f t="shared" si="14"/>
        <v>0</v>
      </c>
      <c r="M31" s="9">
        <f t="shared" si="14"/>
        <v>0</v>
      </c>
      <c r="N31" s="9">
        <f t="shared" si="14"/>
        <v>0</v>
      </c>
      <c r="O31" s="9">
        <f t="shared" si="14"/>
        <v>0</v>
      </c>
      <c r="Q31" s="55" t="s">
        <v>47</v>
      </c>
    </row>
    <row r="32" spans="2:22">
      <c r="B32" s="86" t="s">
        <v>16</v>
      </c>
      <c r="C32" s="4" t="s">
        <v>17</v>
      </c>
      <c r="D32" s="9">
        <f>SUM(E32:G32)</f>
        <v>84600000</v>
      </c>
      <c r="E32" s="9">
        <f t="shared" ref="E32:O32" si="15">SUM(E33:E34)</f>
        <v>42300000</v>
      </c>
      <c r="F32" s="10">
        <f t="shared" si="15"/>
        <v>12690000</v>
      </c>
      <c r="G32" s="10">
        <f t="shared" si="15"/>
        <v>29610000</v>
      </c>
      <c r="H32" s="10">
        <f t="shared" si="15"/>
        <v>84600000</v>
      </c>
      <c r="I32" s="11">
        <f t="shared" si="15"/>
        <v>42300000</v>
      </c>
      <c r="J32" s="9">
        <f t="shared" si="15"/>
        <v>12690000</v>
      </c>
      <c r="K32" s="9">
        <f t="shared" si="15"/>
        <v>29610000</v>
      </c>
      <c r="L32" s="9">
        <f t="shared" si="15"/>
        <v>0</v>
      </c>
      <c r="M32" s="9">
        <f t="shared" si="15"/>
        <v>0</v>
      </c>
      <c r="N32" s="9">
        <f t="shared" si="15"/>
        <v>0</v>
      </c>
      <c r="O32" s="9">
        <f t="shared" si="15"/>
        <v>0</v>
      </c>
      <c r="Q32" s="12">
        <v>12398</v>
      </c>
    </row>
    <row r="33" spans="2:15">
      <c r="B33" s="86"/>
      <c r="C33" s="4" t="s">
        <v>8</v>
      </c>
      <c r="D33" s="5">
        <f>SUM(E33:G33)</f>
        <v>12898000</v>
      </c>
      <c r="E33" s="32">
        <v>6449000</v>
      </c>
      <c r="F33" s="13">
        <v>1935000</v>
      </c>
      <c r="G33" s="13">
        <v>4514000</v>
      </c>
      <c r="H33" s="34">
        <f>SUM(I33:K33)</f>
        <v>12898000</v>
      </c>
      <c r="I33" s="12">
        <v>6449000</v>
      </c>
      <c r="J33" s="12">
        <v>1935000</v>
      </c>
      <c r="K33" s="12">
        <v>4514000</v>
      </c>
      <c r="L33" s="5">
        <f>SUM(M33:O33)</f>
        <v>0</v>
      </c>
      <c r="M33" s="6">
        <f>E33-I33</f>
        <v>0</v>
      </c>
      <c r="N33" s="6">
        <f t="shared" ref="M33:O34" si="16">F33-J33</f>
        <v>0</v>
      </c>
      <c r="O33" s="6">
        <f t="shared" si="16"/>
        <v>0</v>
      </c>
    </row>
    <row r="34" spans="2:15" ht="20.25" customHeight="1">
      <c r="B34" s="86"/>
      <c r="C34" s="4" t="s">
        <v>4</v>
      </c>
      <c r="D34" s="5">
        <f>SUM(E34:G34)</f>
        <v>71702000</v>
      </c>
      <c r="E34" s="32">
        <v>35851000</v>
      </c>
      <c r="F34" s="13">
        <v>10755000</v>
      </c>
      <c r="G34" s="13">
        <v>25096000</v>
      </c>
      <c r="H34" s="34">
        <f>SUM(I34:K34)</f>
        <v>71702000</v>
      </c>
      <c r="I34" s="12">
        <v>35851000</v>
      </c>
      <c r="J34" s="6">
        <v>10755000</v>
      </c>
      <c r="K34" s="6">
        <v>25096000</v>
      </c>
      <c r="L34" s="5">
        <f>SUM(M34:O34)</f>
        <v>0</v>
      </c>
      <c r="M34" s="6">
        <f t="shared" si="16"/>
        <v>0</v>
      </c>
      <c r="N34" s="6">
        <f t="shared" si="16"/>
        <v>0</v>
      </c>
      <c r="O34" s="6">
        <f>G34-K34</f>
        <v>0</v>
      </c>
    </row>
    <row r="36" spans="2:15" s="2" customFormat="1" ht="26.1" customHeight="1">
      <c r="B36" s="24" t="s">
        <v>23</v>
      </c>
    </row>
    <row r="37" spans="2:15" ht="17.25">
      <c r="B37" s="20" t="s">
        <v>50</v>
      </c>
      <c r="C37" s="21"/>
      <c r="D37" s="21"/>
      <c r="F37" s="1"/>
      <c r="G37" s="1"/>
      <c r="H37" s="1"/>
      <c r="L37" s="22"/>
      <c r="M37" s="22"/>
      <c r="N37" s="22"/>
      <c r="O37" s="23" t="s">
        <v>3</v>
      </c>
    </row>
    <row r="38" spans="2:15">
      <c r="B38" s="87" t="s">
        <v>9</v>
      </c>
      <c r="C38" s="87"/>
      <c r="D38" s="87" t="s">
        <v>10</v>
      </c>
      <c r="E38" s="87"/>
      <c r="F38" s="87"/>
      <c r="G38" s="87"/>
      <c r="H38" s="87" t="s">
        <v>11</v>
      </c>
      <c r="I38" s="87"/>
      <c r="J38" s="87"/>
      <c r="K38" s="87"/>
      <c r="L38" s="87" t="s">
        <v>12</v>
      </c>
      <c r="M38" s="87"/>
      <c r="N38" s="87"/>
      <c r="O38" s="87"/>
    </row>
    <row r="39" spans="2:15" ht="20.25" customHeight="1">
      <c r="B39" s="87"/>
      <c r="C39" s="87"/>
      <c r="D39" s="4" t="s">
        <v>13</v>
      </c>
      <c r="E39" s="4" t="s">
        <v>14</v>
      </c>
      <c r="F39" s="8" t="s">
        <v>5</v>
      </c>
      <c r="G39" s="8" t="s">
        <v>6</v>
      </c>
      <c r="H39" s="8" t="s">
        <v>13</v>
      </c>
      <c r="I39" s="4" t="s">
        <v>14</v>
      </c>
      <c r="J39" s="4" t="s">
        <v>5</v>
      </c>
      <c r="K39" s="4" t="s">
        <v>6</v>
      </c>
      <c r="L39" s="4" t="s">
        <v>13</v>
      </c>
      <c r="M39" s="4" t="s">
        <v>14</v>
      </c>
      <c r="N39" s="4" t="s">
        <v>5</v>
      </c>
      <c r="O39" s="4" t="s">
        <v>6</v>
      </c>
    </row>
    <row r="40" spans="2:15">
      <c r="B40" s="87" t="s">
        <v>15</v>
      </c>
      <c r="C40" s="87"/>
      <c r="D40" s="9">
        <f>SUM(D41)</f>
        <v>27509000</v>
      </c>
      <c r="E40" s="9">
        <f t="shared" ref="E40:O40" si="17">E41</f>
        <v>13754500</v>
      </c>
      <c r="F40" s="10">
        <f t="shared" si="17"/>
        <v>4126350</v>
      </c>
      <c r="G40" s="10">
        <f t="shared" si="17"/>
        <v>9628150</v>
      </c>
      <c r="H40" s="10">
        <f t="shared" si="17"/>
        <v>27509000</v>
      </c>
      <c r="I40" s="9">
        <f t="shared" si="17"/>
        <v>13754500</v>
      </c>
      <c r="J40" s="9">
        <f t="shared" si="17"/>
        <v>4126350</v>
      </c>
      <c r="K40" s="9">
        <f t="shared" si="17"/>
        <v>9628150</v>
      </c>
      <c r="L40" s="9">
        <f t="shared" si="17"/>
        <v>0</v>
      </c>
      <c r="M40" s="9">
        <f t="shared" si="17"/>
        <v>0</v>
      </c>
      <c r="N40" s="9">
        <f t="shared" si="17"/>
        <v>0</v>
      </c>
      <c r="O40" s="9">
        <f t="shared" si="17"/>
        <v>0</v>
      </c>
    </row>
    <row r="41" spans="2:15">
      <c r="B41" s="86" t="s">
        <v>16</v>
      </c>
      <c r="C41" s="4" t="s">
        <v>17</v>
      </c>
      <c r="D41" s="9">
        <f>SUM(D42:D44)</f>
        <v>27509000</v>
      </c>
      <c r="E41" s="9">
        <f>SUM(E42:E44)</f>
        <v>13754500</v>
      </c>
      <c r="F41" s="9">
        <f t="shared" ref="F41:G41" si="18">SUM(F42:F44)</f>
        <v>4126350</v>
      </c>
      <c r="G41" s="9">
        <f t="shared" si="18"/>
        <v>9628150</v>
      </c>
      <c r="H41" s="10">
        <f>SUM(I41:K41)</f>
        <v>27509000</v>
      </c>
      <c r="I41" s="11">
        <f>SUM(I42:I44)</f>
        <v>13754500</v>
      </c>
      <c r="J41" s="11">
        <f>SUM(J42:J44)</f>
        <v>4126350</v>
      </c>
      <c r="K41" s="9">
        <f>SUM(K42:K44)</f>
        <v>9628150</v>
      </c>
      <c r="L41" s="9">
        <f>SUM(M41:O41)</f>
        <v>0</v>
      </c>
      <c r="M41" s="9">
        <f>SUM(M42:M44)</f>
        <v>0</v>
      </c>
      <c r="N41" s="9">
        <f>SUM(N42:N44)</f>
        <v>0</v>
      </c>
      <c r="O41" s="9">
        <f>SUM(O42:O44)</f>
        <v>0</v>
      </c>
    </row>
    <row r="42" spans="2:15">
      <c r="B42" s="86"/>
      <c r="C42" s="4" t="s">
        <v>7</v>
      </c>
      <c r="D42" s="5">
        <f>SUM(E42:G42)</f>
        <v>27153000</v>
      </c>
      <c r="E42" s="32">
        <v>13576500</v>
      </c>
      <c r="F42" s="13">
        <v>4072950</v>
      </c>
      <c r="G42" s="13">
        <v>9503550</v>
      </c>
      <c r="H42" s="34">
        <f>SUM(I42:K42)</f>
        <v>27153000</v>
      </c>
      <c r="I42" s="12">
        <v>13576500</v>
      </c>
      <c r="J42" s="6">
        <v>4072950</v>
      </c>
      <c r="K42" s="6">
        <v>9503550</v>
      </c>
      <c r="L42" s="5">
        <f>SUM(M42:O42)</f>
        <v>0</v>
      </c>
      <c r="M42" s="12">
        <f>E42-I42</f>
        <v>0</v>
      </c>
      <c r="N42" s="6">
        <f>F42-J42</f>
        <v>0</v>
      </c>
      <c r="O42" s="6">
        <f>G42-K42</f>
        <v>0</v>
      </c>
    </row>
    <row r="43" spans="2:15">
      <c r="B43" s="86"/>
      <c r="C43" s="4" t="s">
        <v>8</v>
      </c>
      <c r="D43" s="5">
        <f>SUM(E43:G43)</f>
        <v>356000</v>
      </c>
      <c r="E43" s="32">
        <v>178000</v>
      </c>
      <c r="F43" s="13">
        <v>53400</v>
      </c>
      <c r="G43" s="13">
        <v>124600</v>
      </c>
      <c r="H43" s="34">
        <f t="shared" ref="H43:H44" si="19">SUM(I43:K43)</f>
        <v>356000</v>
      </c>
      <c r="I43" s="12">
        <v>178000</v>
      </c>
      <c r="J43" s="6">
        <v>53400</v>
      </c>
      <c r="K43" s="6">
        <v>124600</v>
      </c>
      <c r="L43" s="5">
        <f>SUM(M43:O43)</f>
        <v>0</v>
      </c>
      <c r="M43" s="6">
        <v>0</v>
      </c>
      <c r="N43" s="6">
        <v>0</v>
      </c>
      <c r="O43" s="6">
        <v>0</v>
      </c>
    </row>
    <row r="44" spans="2:15" ht="20.25" customHeight="1">
      <c r="B44" s="86"/>
      <c r="C44" s="4" t="s">
        <v>4</v>
      </c>
      <c r="D44" s="5">
        <f>SUM(E44:G44)</f>
        <v>0</v>
      </c>
      <c r="E44" s="32">
        <v>0</v>
      </c>
      <c r="F44" s="13">
        <v>0</v>
      </c>
      <c r="G44" s="13">
        <v>0</v>
      </c>
      <c r="H44" s="34">
        <f t="shared" si="19"/>
        <v>0</v>
      </c>
      <c r="I44" s="12">
        <v>0</v>
      </c>
      <c r="J44" s="6">
        <v>0</v>
      </c>
      <c r="K44" s="6">
        <v>0</v>
      </c>
      <c r="L44" s="5">
        <f>SUM(M44:O44)</f>
        <v>0</v>
      </c>
      <c r="M44" s="6">
        <f>E44-I44</f>
        <v>0</v>
      </c>
      <c r="N44" s="6">
        <f>F44-J44</f>
        <v>0</v>
      </c>
      <c r="O44" s="6">
        <f>G44-K44</f>
        <v>0</v>
      </c>
    </row>
    <row r="46" spans="2:15" s="2" customFormat="1" ht="26.1" customHeight="1">
      <c r="B46" s="24" t="s">
        <v>24</v>
      </c>
    </row>
    <row r="47" spans="2:15" ht="17.25">
      <c r="B47" s="20" t="s">
        <v>50</v>
      </c>
      <c r="C47" s="21"/>
      <c r="D47" s="21"/>
      <c r="F47" s="1"/>
      <c r="G47" s="1"/>
      <c r="H47" s="1"/>
      <c r="L47" s="22"/>
      <c r="M47" s="22"/>
      <c r="N47" s="22"/>
      <c r="O47" s="23" t="s">
        <v>3</v>
      </c>
    </row>
    <row r="48" spans="2:15">
      <c r="B48" s="100" t="s">
        <v>9</v>
      </c>
      <c r="C48" s="100"/>
      <c r="D48" s="100" t="s">
        <v>10</v>
      </c>
      <c r="E48" s="100"/>
      <c r="F48" s="100"/>
      <c r="G48" s="100"/>
      <c r="H48" s="100" t="s">
        <v>11</v>
      </c>
      <c r="I48" s="100"/>
      <c r="J48" s="100"/>
      <c r="K48" s="100"/>
      <c r="L48" s="100" t="s">
        <v>12</v>
      </c>
      <c r="M48" s="100"/>
      <c r="N48" s="100"/>
      <c r="O48" s="100"/>
    </row>
    <row r="49" spans="2:15" ht="20.25" customHeight="1">
      <c r="B49" s="100"/>
      <c r="C49" s="100"/>
      <c r="D49" s="25" t="s">
        <v>13</v>
      </c>
      <c r="E49" s="25" t="s">
        <v>14</v>
      </c>
      <c r="F49" s="26" t="s">
        <v>5</v>
      </c>
      <c r="G49" s="26" t="s">
        <v>6</v>
      </c>
      <c r="H49" s="26" t="s">
        <v>13</v>
      </c>
      <c r="I49" s="25" t="s">
        <v>14</v>
      </c>
      <c r="J49" s="25" t="s">
        <v>5</v>
      </c>
      <c r="K49" s="25" t="s">
        <v>6</v>
      </c>
      <c r="L49" s="25" t="s">
        <v>13</v>
      </c>
      <c r="M49" s="25" t="s">
        <v>14</v>
      </c>
      <c r="N49" s="25" t="s">
        <v>5</v>
      </c>
      <c r="O49" s="25" t="s">
        <v>6</v>
      </c>
    </row>
    <row r="50" spans="2:15">
      <c r="B50" s="100" t="s">
        <v>15</v>
      </c>
      <c r="C50" s="100"/>
      <c r="D50" s="27">
        <f>D51</f>
        <v>32820000</v>
      </c>
      <c r="E50" s="27">
        <f>E51</f>
        <v>16410000</v>
      </c>
      <c r="F50" s="28">
        <f t="shared" ref="F50:O50" si="20">F51</f>
        <v>4923000</v>
      </c>
      <c r="G50" s="28">
        <f t="shared" si="20"/>
        <v>11487000</v>
      </c>
      <c r="H50" s="28">
        <f t="shared" si="20"/>
        <v>32820000</v>
      </c>
      <c r="I50" s="27">
        <f t="shared" si="20"/>
        <v>16410000</v>
      </c>
      <c r="J50" s="27">
        <f t="shared" si="20"/>
        <v>4923000</v>
      </c>
      <c r="K50" s="27">
        <f t="shared" si="20"/>
        <v>11487000</v>
      </c>
      <c r="L50" s="27">
        <f t="shared" si="20"/>
        <v>0</v>
      </c>
      <c r="M50" s="27">
        <f t="shared" si="20"/>
        <v>0</v>
      </c>
      <c r="N50" s="27">
        <f t="shared" si="20"/>
        <v>0</v>
      </c>
      <c r="O50" s="27">
        <f t="shared" si="20"/>
        <v>0</v>
      </c>
    </row>
    <row r="51" spans="2:15">
      <c r="B51" s="101" t="s">
        <v>16</v>
      </c>
      <c r="C51" s="25" t="s">
        <v>17</v>
      </c>
      <c r="D51" s="27">
        <f>SUM(E51:G51)</f>
        <v>32820000</v>
      </c>
      <c r="E51" s="27">
        <f>SUM(E52:E54)</f>
        <v>16410000</v>
      </c>
      <c r="F51" s="27">
        <f t="shared" ref="F51:O51" si="21">SUM(F52:F54)</f>
        <v>4923000</v>
      </c>
      <c r="G51" s="27">
        <f t="shared" si="21"/>
        <v>11487000</v>
      </c>
      <c r="H51" s="28">
        <f t="shared" si="21"/>
        <v>32820000</v>
      </c>
      <c r="I51" s="29">
        <f t="shared" si="21"/>
        <v>16410000</v>
      </c>
      <c r="J51" s="29">
        <f t="shared" si="21"/>
        <v>4923000</v>
      </c>
      <c r="K51" s="27">
        <f t="shared" si="21"/>
        <v>11487000</v>
      </c>
      <c r="L51" s="27">
        <f t="shared" si="21"/>
        <v>0</v>
      </c>
      <c r="M51" s="27">
        <f t="shared" si="21"/>
        <v>0</v>
      </c>
      <c r="N51" s="27">
        <f t="shared" si="21"/>
        <v>0</v>
      </c>
      <c r="O51" s="27">
        <f t="shared" si="21"/>
        <v>0</v>
      </c>
    </row>
    <row r="52" spans="2:15">
      <c r="B52" s="101"/>
      <c r="C52" s="25" t="s">
        <v>7</v>
      </c>
      <c r="D52" s="31">
        <f>SUM(E52:G52)</f>
        <v>30140000</v>
      </c>
      <c r="E52" s="32">
        <v>15070000</v>
      </c>
      <c r="F52" s="13">
        <v>4521000</v>
      </c>
      <c r="G52" s="13">
        <v>10549000</v>
      </c>
      <c r="H52" s="33">
        <f>SUM(I52:K52)</f>
        <v>30140000</v>
      </c>
      <c r="I52" s="30">
        <v>15070000</v>
      </c>
      <c r="J52" s="31">
        <v>4521000</v>
      </c>
      <c r="K52" s="31">
        <v>10549000</v>
      </c>
      <c r="L52" s="31">
        <f>SUM(M52:O52)</f>
        <v>0</v>
      </c>
      <c r="M52" s="30">
        <f t="shared" ref="M52:O54" si="22">E52-I52</f>
        <v>0</v>
      </c>
      <c r="N52" s="31">
        <f t="shared" si="22"/>
        <v>0</v>
      </c>
      <c r="O52" s="31">
        <f t="shared" si="22"/>
        <v>0</v>
      </c>
    </row>
    <row r="53" spans="2:15">
      <c r="B53" s="101"/>
      <c r="C53" s="25" t="s">
        <v>8</v>
      </c>
      <c r="D53" s="31">
        <f>SUM(E53:G53)</f>
        <v>1810000</v>
      </c>
      <c r="E53" s="32">
        <v>905000</v>
      </c>
      <c r="F53" s="13">
        <v>271500</v>
      </c>
      <c r="G53" s="13">
        <v>633500</v>
      </c>
      <c r="H53" s="33">
        <f t="shared" ref="H53:H54" si="23">SUM(I53:K53)</f>
        <v>1810000</v>
      </c>
      <c r="I53" s="30">
        <v>905000</v>
      </c>
      <c r="J53" s="31">
        <v>271500</v>
      </c>
      <c r="K53" s="31">
        <v>633500</v>
      </c>
      <c r="L53" s="31">
        <f>SUM(M53:O53)</f>
        <v>0</v>
      </c>
      <c r="M53" s="31">
        <f t="shared" si="22"/>
        <v>0</v>
      </c>
      <c r="N53" s="31">
        <f t="shared" si="22"/>
        <v>0</v>
      </c>
      <c r="O53" s="31">
        <f t="shared" si="22"/>
        <v>0</v>
      </c>
    </row>
    <row r="54" spans="2:15" ht="20.25" customHeight="1">
      <c r="B54" s="101"/>
      <c r="C54" s="25" t="s">
        <v>4</v>
      </c>
      <c r="D54" s="31">
        <f>SUM(E54:G54)</f>
        <v>870000</v>
      </c>
      <c r="E54" s="32">
        <v>435000</v>
      </c>
      <c r="F54" s="13">
        <v>130500</v>
      </c>
      <c r="G54" s="13">
        <v>304500</v>
      </c>
      <c r="H54" s="33">
        <f t="shared" si="23"/>
        <v>870000</v>
      </c>
      <c r="I54" s="30">
        <v>435000</v>
      </c>
      <c r="J54" s="31">
        <v>130500</v>
      </c>
      <c r="K54" s="31">
        <v>304500</v>
      </c>
      <c r="L54" s="31">
        <f>SUM(M54:O54)</f>
        <v>0</v>
      </c>
      <c r="M54" s="31">
        <f t="shared" si="22"/>
        <v>0</v>
      </c>
      <c r="N54" s="31">
        <f t="shared" si="22"/>
        <v>0</v>
      </c>
      <c r="O54" s="31">
        <f t="shared" si="22"/>
        <v>0</v>
      </c>
    </row>
    <row r="56" spans="2:15" s="2" customFormat="1" ht="26.1" customHeight="1">
      <c r="B56" s="24" t="s">
        <v>25</v>
      </c>
    </row>
    <row r="57" spans="2:15" ht="17.25">
      <c r="B57" s="20" t="s">
        <v>51</v>
      </c>
      <c r="C57" s="21"/>
      <c r="D57" s="21"/>
      <c r="F57" s="1"/>
      <c r="G57" s="1"/>
      <c r="H57" s="1"/>
      <c r="L57" s="22"/>
      <c r="M57" s="22"/>
      <c r="N57" s="22"/>
      <c r="O57" s="23" t="s">
        <v>3</v>
      </c>
    </row>
    <row r="58" spans="2:15">
      <c r="B58" s="87" t="s">
        <v>9</v>
      </c>
      <c r="C58" s="87"/>
      <c r="D58" s="87" t="s">
        <v>10</v>
      </c>
      <c r="E58" s="87"/>
      <c r="F58" s="87"/>
      <c r="G58" s="87"/>
      <c r="H58" s="87" t="s">
        <v>11</v>
      </c>
      <c r="I58" s="87"/>
      <c r="J58" s="87"/>
      <c r="K58" s="87"/>
      <c r="L58" s="87" t="s">
        <v>12</v>
      </c>
      <c r="M58" s="87"/>
      <c r="N58" s="87"/>
      <c r="O58" s="87"/>
    </row>
    <row r="59" spans="2:15" ht="20.25" customHeight="1">
      <c r="B59" s="87"/>
      <c r="C59" s="87"/>
      <c r="D59" s="4" t="s">
        <v>13</v>
      </c>
      <c r="E59" s="4" t="s">
        <v>14</v>
      </c>
      <c r="F59" s="8" t="s">
        <v>5</v>
      </c>
      <c r="G59" s="8" t="s">
        <v>6</v>
      </c>
      <c r="H59" s="8" t="s">
        <v>13</v>
      </c>
      <c r="I59" s="4" t="s">
        <v>14</v>
      </c>
      <c r="J59" s="4" t="s">
        <v>5</v>
      </c>
      <c r="K59" s="4" t="s">
        <v>6</v>
      </c>
      <c r="L59" s="4" t="s">
        <v>13</v>
      </c>
      <c r="M59" s="4" t="s">
        <v>14</v>
      </c>
      <c r="N59" s="4" t="s">
        <v>5</v>
      </c>
      <c r="O59" s="4" t="s">
        <v>6</v>
      </c>
    </row>
    <row r="60" spans="2:15">
      <c r="B60" s="87" t="s">
        <v>15</v>
      </c>
      <c r="C60" s="87"/>
      <c r="D60" s="9">
        <f>SUM(E60:G60)</f>
        <v>15500000</v>
      </c>
      <c r="E60" s="9">
        <f t="shared" ref="E60:O60" si="24">E61</f>
        <v>7750000</v>
      </c>
      <c r="F60" s="10">
        <f t="shared" si="24"/>
        <v>2325000</v>
      </c>
      <c r="G60" s="10">
        <f t="shared" si="24"/>
        <v>5425000</v>
      </c>
      <c r="H60" s="10">
        <f t="shared" si="24"/>
        <v>15500000</v>
      </c>
      <c r="I60" s="9">
        <f t="shared" si="24"/>
        <v>7750000</v>
      </c>
      <c r="J60" s="9">
        <f t="shared" si="24"/>
        <v>2325000</v>
      </c>
      <c r="K60" s="9">
        <f t="shared" si="24"/>
        <v>5425000</v>
      </c>
      <c r="L60" s="9">
        <f t="shared" si="24"/>
        <v>0</v>
      </c>
      <c r="M60" s="9">
        <f t="shared" si="24"/>
        <v>0</v>
      </c>
      <c r="N60" s="9">
        <f t="shared" si="24"/>
        <v>0</v>
      </c>
      <c r="O60" s="9">
        <f t="shared" si="24"/>
        <v>0</v>
      </c>
    </row>
    <row r="61" spans="2:15">
      <c r="B61" s="86" t="s">
        <v>16</v>
      </c>
      <c r="C61" s="4" t="s">
        <v>17</v>
      </c>
      <c r="D61" s="9">
        <f t="shared" ref="D61:O61" si="25">SUM(D62:D63)</f>
        <v>15500000</v>
      </c>
      <c r="E61" s="9">
        <f t="shared" si="25"/>
        <v>7750000</v>
      </c>
      <c r="F61" s="9">
        <f t="shared" si="25"/>
        <v>2325000</v>
      </c>
      <c r="G61" s="9">
        <f t="shared" si="25"/>
        <v>5425000</v>
      </c>
      <c r="H61" s="10">
        <f t="shared" si="25"/>
        <v>15500000</v>
      </c>
      <c r="I61" s="11">
        <f t="shared" si="25"/>
        <v>7750000</v>
      </c>
      <c r="J61" s="9">
        <f t="shared" si="25"/>
        <v>2325000</v>
      </c>
      <c r="K61" s="9">
        <f t="shared" si="25"/>
        <v>5425000</v>
      </c>
      <c r="L61" s="9">
        <f t="shared" si="25"/>
        <v>0</v>
      </c>
      <c r="M61" s="9">
        <f t="shared" si="25"/>
        <v>0</v>
      </c>
      <c r="N61" s="9">
        <f t="shared" si="25"/>
        <v>0</v>
      </c>
      <c r="O61" s="9">
        <f t="shared" si="25"/>
        <v>0</v>
      </c>
    </row>
    <row r="62" spans="2:15">
      <c r="B62" s="86"/>
      <c r="C62" s="4" t="s">
        <v>8</v>
      </c>
      <c r="D62" s="5">
        <f>SUM(E62:G62)</f>
        <v>4676000</v>
      </c>
      <c r="E62" s="32">
        <v>2338000</v>
      </c>
      <c r="F62" s="13">
        <v>701000</v>
      </c>
      <c r="G62" s="13">
        <v>1637000</v>
      </c>
      <c r="H62" s="34">
        <f>SUM(I62:K62)</f>
        <v>4676000</v>
      </c>
      <c r="I62" s="12">
        <v>2338000</v>
      </c>
      <c r="J62" s="6">
        <v>701000</v>
      </c>
      <c r="K62" s="6">
        <v>1637000</v>
      </c>
      <c r="L62" s="5">
        <f>SUM(M62:O62)</f>
        <v>0</v>
      </c>
      <c r="M62" s="6">
        <f t="shared" ref="M62:O63" si="26">E62-I62</f>
        <v>0</v>
      </c>
      <c r="N62" s="6">
        <f t="shared" si="26"/>
        <v>0</v>
      </c>
      <c r="O62" s="6">
        <f t="shared" si="26"/>
        <v>0</v>
      </c>
    </row>
    <row r="63" spans="2:15" ht="20.25" customHeight="1">
      <c r="B63" s="86"/>
      <c r="C63" s="4" t="s">
        <v>4</v>
      </c>
      <c r="D63" s="5">
        <f>SUM(E63:G63)</f>
        <v>10824000</v>
      </c>
      <c r="E63" s="32">
        <v>5412000</v>
      </c>
      <c r="F63" s="13">
        <v>1624000</v>
      </c>
      <c r="G63" s="13">
        <v>3788000</v>
      </c>
      <c r="H63" s="34">
        <f>SUM(I63:K63)</f>
        <v>10824000</v>
      </c>
      <c r="I63" s="12">
        <v>5412000</v>
      </c>
      <c r="J63" s="6">
        <v>1624000</v>
      </c>
      <c r="K63" s="6">
        <v>3788000</v>
      </c>
      <c r="L63" s="5">
        <f>SUM(M63:O63)</f>
        <v>0</v>
      </c>
      <c r="M63" s="6">
        <f t="shared" si="26"/>
        <v>0</v>
      </c>
      <c r="N63" s="6">
        <f t="shared" si="26"/>
        <v>0</v>
      </c>
      <c r="O63" s="6">
        <f t="shared" si="26"/>
        <v>0</v>
      </c>
    </row>
    <row r="65" spans="2:17" s="2" customFormat="1" ht="25.5" customHeight="1">
      <c r="B65" s="24" t="s">
        <v>26</v>
      </c>
    </row>
    <row r="66" spans="2:17" ht="17.25">
      <c r="B66" s="20" t="s">
        <v>50</v>
      </c>
      <c r="C66" s="21"/>
      <c r="D66" s="21"/>
      <c r="F66" s="1"/>
      <c r="G66" s="1"/>
      <c r="H66" s="1"/>
      <c r="L66" s="22"/>
      <c r="M66" s="22"/>
      <c r="N66" s="22"/>
      <c r="O66" s="23" t="s">
        <v>3</v>
      </c>
    </row>
    <row r="67" spans="2:17">
      <c r="B67" s="87" t="s">
        <v>52</v>
      </c>
      <c r="C67" s="87"/>
      <c r="D67" s="87" t="s">
        <v>10</v>
      </c>
      <c r="E67" s="87"/>
      <c r="F67" s="87"/>
      <c r="G67" s="87"/>
      <c r="H67" s="87" t="s">
        <v>11</v>
      </c>
      <c r="I67" s="87"/>
      <c r="J67" s="87"/>
      <c r="K67" s="87"/>
      <c r="L67" s="87" t="s">
        <v>12</v>
      </c>
      <c r="M67" s="87"/>
      <c r="N67" s="87"/>
      <c r="O67" s="87"/>
    </row>
    <row r="68" spans="2:17" ht="20.25" customHeight="1">
      <c r="B68" s="87"/>
      <c r="C68" s="87"/>
      <c r="D68" s="4" t="s">
        <v>13</v>
      </c>
      <c r="E68" s="4" t="s">
        <v>14</v>
      </c>
      <c r="F68" s="8" t="s">
        <v>5</v>
      </c>
      <c r="G68" s="8" t="s">
        <v>6</v>
      </c>
      <c r="H68" s="8" t="s">
        <v>13</v>
      </c>
      <c r="I68" s="4" t="s">
        <v>14</v>
      </c>
      <c r="J68" s="4" t="s">
        <v>5</v>
      </c>
      <c r="K68" s="4" t="s">
        <v>6</v>
      </c>
      <c r="L68" s="4" t="s">
        <v>13</v>
      </c>
      <c r="M68" s="4" t="s">
        <v>14</v>
      </c>
      <c r="N68" s="4" t="s">
        <v>5</v>
      </c>
      <c r="O68" s="4" t="s">
        <v>6</v>
      </c>
    </row>
    <row r="69" spans="2:17">
      <c r="B69" s="87" t="s">
        <v>15</v>
      </c>
      <c r="C69" s="87"/>
      <c r="D69" s="9">
        <f>SUM(E69:G69)</f>
        <v>49420000</v>
      </c>
      <c r="E69" s="9">
        <f t="shared" ref="E69:K69" si="27">E70</f>
        <v>24710000</v>
      </c>
      <c r="F69" s="10">
        <f t="shared" si="27"/>
        <v>7413000</v>
      </c>
      <c r="G69" s="10">
        <f t="shared" si="27"/>
        <v>17297000</v>
      </c>
      <c r="H69" s="10">
        <f t="shared" si="27"/>
        <v>49420000</v>
      </c>
      <c r="I69" s="9">
        <f t="shared" si="27"/>
        <v>24710000</v>
      </c>
      <c r="J69" s="9">
        <f t="shared" si="27"/>
        <v>7413000</v>
      </c>
      <c r="K69" s="9">
        <f t="shared" si="27"/>
        <v>17297000</v>
      </c>
      <c r="L69" s="9">
        <v>0</v>
      </c>
      <c r="M69" s="9">
        <v>0</v>
      </c>
      <c r="N69" s="9">
        <v>0</v>
      </c>
      <c r="O69" s="9">
        <v>0</v>
      </c>
      <c r="Q69" s="55" t="s">
        <v>47</v>
      </c>
    </row>
    <row r="70" spans="2:17">
      <c r="B70" s="86" t="s">
        <v>16</v>
      </c>
      <c r="C70" s="4" t="s">
        <v>17</v>
      </c>
      <c r="D70" s="9">
        <f>SUM(D71:D73)</f>
        <v>49420000</v>
      </c>
      <c r="E70" s="9">
        <f>SUM(E71:E73)</f>
        <v>24710000</v>
      </c>
      <c r="F70" s="9">
        <f t="shared" ref="F70:G70" si="28">SUM(F71:F73)</f>
        <v>7413000</v>
      </c>
      <c r="G70" s="9">
        <f t="shared" si="28"/>
        <v>17297000</v>
      </c>
      <c r="H70" s="10">
        <f>SUM(I70:K70)</f>
        <v>49420000</v>
      </c>
      <c r="I70" s="11">
        <f>SUM(I71:I73)</f>
        <v>24710000</v>
      </c>
      <c r="J70" s="9">
        <f>SUM(J71:J73)</f>
        <v>7413000</v>
      </c>
      <c r="K70" s="9">
        <f>SUM(K71:K73)</f>
        <v>17297000</v>
      </c>
      <c r="L70" s="9">
        <v>0</v>
      </c>
      <c r="M70" s="9">
        <v>0</v>
      </c>
      <c r="N70" s="9">
        <v>0</v>
      </c>
      <c r="O70" s="9">
        <v>0</v>
      </c>
      <c r="Q70" s="12">
        <v>2388</v>
      </c>
    </row>
    <row r="71" spans="2:17">
      <c r="B71" s="86"/>
      <c r="C71" s="4" t="s">
        <v>7</v>
      </c>
      <c r="D71" s="5">
        <f>SUM(E71:G71)</f>
        <v>38332000</v>
      </c>
      <c r="E71" s="32">
        <v>19166000</v>
      </c>
      <c r="F71" s="13">
        <v>5749800</v>
      </c>
      <c r="G71" s="13">
        <v>13416200</v>
      </c>
      <c r="H71" s="34">
        <f>SUM(I71:K71)</f>
        <v>38332000</v>
      </c>
      <c r="I71" s="12">
        <v>19166000</v>
      </c>
      <c r="J71" s="6">
        <v>5749800</v>
      </c>
      <c r="K71" s="6">
        <v>13416200</v>
      </c>
      <c r="L71" s="5">
        <f>SUM(M71:O71)</f>
        <v>0</v>
      </c>
      <c r="M71" s="12">
        <f>E71-I71</f>
        <v>0</v>
      </c>
      <c r="N71" s="6">
        <f>F71-J71</f>
        <v>0</v>
      </c>
      <c r="O71" s="6">
        <f>G71-K71</f>
        <v>0</v>
      </c>
    </row>
    <row r="72" spans="2:17">
      <c r="B72" s="86"/>
      <c r="C72" s="4" t="s">
        <v>8</v>
      </c>
      <c r="D72" s="5">
        <f>SUM(E72:G72)</f>
        <v>2478000</v>
      </c>
      <c r="E72" s="32">
        <v>1239000</v>
      </c>
      <c r="F72" s="13">
        <v>371700</v>
      </c>
      <c r="G72" s="13">
        <v>867300</v>
      </c>
      <c r="H72" s="34">
        <f>SUM(I72:K72)</f>
        <v>2478000</v>
      </c>
      <c r="I72" s="12">
        <v>1239000</v>
      </c>
      <c r="J72" s="6">
        <v>371700</v>
      </c>
      <c r="K72" s="6">
        <v>867300</v>
      </c>
      <c r="L72" s="5">
        <v>0</v>
      </c>
      <c r="M72" s="6">
        <v>0</v>
      </c>
      <c r="N72" s="6">
        <v>0</v>
      </c>
      <c r="O72" s="6">
        <v>0</v>
      </c>
    </row>
    <row r="73" spans="2:17" ht="20.25" customHeight="1">
      <c r="B73" s="86"/>
      <c r="C73" s="4" t="s">
        <v>27</v>
      </c>
      <c r="D73" s="5">
        <f>SUM(E73:G73)</f>
        <v>8610000</v>
      </c>
      <c r="E73" s="32">
        <v>4305000</v>
      </c>
      <c r="F73" s="13">
        <v>1291500</v>
      </c>
      <c r="G73" s="13">
        <v>3013500</v>
      </c>
      <c r="H73" s="34">
        <f>SUM(I73:K73)</f>
        <v>8610000</v>
      </c>
      <c r="I73" s="12">
        <v>4305000</v>
      </c>
      <c r="J73" s="6">
        <v>1291500</v>
      </c>
      <c r="K73" s="6">
        <v>3013500</v>
      </c>
      <c r="L73" s="5">
        <v>0</v>
      </c>
      <c r="M73" s="6">
        <v>0</v>
      </c>
      <c r="N73" s="6">
        <v>0</v>
      </c>
      <c r="O73" s="6">
        <v>0</v>
      </c>
    </row>
    <row r="75" spans="2:17" s="2" customFormat="1" ht="25.5" customHeight="1">
      <c r="B75" s="24" t="s">
        <v>28</v>
      </c>
    </row>
    <row r="76" spans="2:17" ht="17.25">
      <c r="B76" s="20" t="s">
        <v>50</v>
      </c>
      <c r="C76" s="21"/>
      <c r="D76" s="21"/>
      <c r="F76" s="1">
        <v>9555100</v>
      </c>
      <c r="G76" s="1"/>
      <c r="H76" s="1"/>
      <c r="L76" s="22"/>
      <c r="M76" s="22"/>
      <c r="N76" s="22"/>
      <c r="O76" s="23" t="s">
        <v>3</v>
      </c>
    </row>
    <row r="77" spans="2:17">
      <c r="B77" s="87" t="s">
        <v>9</v>
      </c>
      <c r="C77" s="87"/>
      <c r="D77" s="87" t="s">
        <v>10</v>
      </c>
      <c r="E77" s="87"/>
      <c r="F77" s="87"/>
      <c r="G77" s="87"/>
      <c r="H77" s="87" t="s">
        <v>11</v>
      </c>
      <c r="I77" s="87"/>
      <c r="J77" s="87"/>
      <c r="K77" s="87"/>
      <c r="L77" s="87" t="s">
        <v>12</v>
      </c>
      <c r="M77" s="87"/>
      <c r="N77" s="87"/>
      <c r="O77" s="87"/>
    </row>
    <row r="78" spans="2:17" ht="20.25" customHeight="1">
      <c r="B78" s="87"/>
      <c r="C78" s="87"/>
      <c r="D78" s="4" t="s">
        <v>13</v>
      </c>
      <c r="E78" s="4" t="s">
        <v>14</v>
      </c>
      <c r="F78" s="8" t="s">
        <v>5</v>
      </c>
      <c r="G78" s="8" t="s">
        <v>6</v>
      </c>
      <c r="H78" s="8" t="s">
        <v>13</v>
      </c>
      <c r="I78" s="4" t="s">
        <v>14</v>
      </c>
      <c r="J78" s="4" t="s">
        <v>5</v>
      </c>
      <c r="K78" s="4" t="s">
        <v>6</v>
      </c>
      <c r="L78" s="4" t="s">
        <v>13</v>
      </c>
      <c r="M78" s="4" t="s">
        <v>14</v>
      </c>
      <c r="N78" s="4" t="s">
        <v>5</v>
      </c>
      <c r="O78" s="4" t="s">
        <v>6</v>
      </c>
    </row>
    <row r="79" spans="2:17">
      <c r="B79" s="87" t="s">
        <v>15</v>
      </c>
      <c r="C79" s="87"/>
      <c r="D79" s="9">
        <f>D80+D82+D84+D87+D89</f>
        <v>85320000</v>
      </c>
      <c r="E79" s="9">
        <f t="shared" ref="E79" si="29">E80</f>
        <v>0</v>
      </c>
      <c r="F79" s="10">
        <f>F80+F82+F84+F87+F89</f>
        <v>25236000</v>
      </c>
      <c r="G79" s="10">
        <f>G80+G82+G84+G87+G89</f>
        <v>60084000</v>
      </c>
      <c r="H79" s="10">
        <f t="shared" ref="H79:K79" si="30">H80+H82+H84+H87+H89</f>
        <v>69291520</v>
      </c>
      <c r="I79" s="10">
        <f t="shared" si="30"/>
        <v>0</v>
      </c>
      <c r="J79" s="10">
        <f t="shared" si="30"/>
        <v>20427456</v>
      </c>
      <c r="K79" s="10">
        <f t="shared" si="30"/>
        <v>48864064</v>
      </c>
      <c r="L79" s="9">
        <v>0</v>
      </c>
      <c r="M79" s="9">
        <v>0</v>
      </c>
      <c r="N79" s="9">
        <v>0</v>
      </c>
      <c r="O79" s="9">
        <v>0</v>
      </c>
      <c r="Q79" s="4" t="s">
        <v>48</v>
      </c>
    </row>
    <row r="80" spans="2:17">
      <c r="B80" s="86" t="s">
        <v>31</v>
      </c>
      <c r="C80" s="4" t="s">
        <v>17</v>
      </c>
      <c r="D80" s="9">
        <f>SUM(D81:D81)</f>
        <v>8000000</v>
      </c>
      <c r="E80" s="9">
        <f>SUM(E81:E81)</f>
        <v>0</v>
      </c>
      <c r="F80" s="9">
        <f>SUM(F81:F81)</f>
        <v>2400000</v>
      </c>
      <c r="G80" s="9">
        <f>SUM(G81:G81)</f>
        <v>5600000</v>
      </c>
      <c r="H80" s="10">
        <f t="shared" ref="H80:H92" si="31">SUM(I80:K80)</f>
        <v>8000000</v>
      </c>
      <c r="I80" s="11">
        <f>SUM(I81:I81)</f>
        <v>0</v>
      </c>
      <c r="J80" s="9">
        <f>SUM(J81:J81)</f>
        <v>2400000</v>
      </c>
      <c r="K80" s="9">
        <f>SUM(K81:K81)</f>
        <v>5600000</v>
      </c>
      <c r="L80" s="9">
        <v>0</v>
      </c>
      <c r="M80" s="9">
        <v>0</v>
      </c>
      <c r="N80" s="9">
        <v>0</v>
      </c>
      <c r="O80" s="9">
        <v>0</v>
      </c>
      <c r="Q80" s="102">
        <v>1388</v>
      </c>
    </row>
    <row r="81" spans="2:17" ht="20.25" customHeight="1">
      <c r="B81" s="86"/>
      <c r="C81" s="4" t="s">
        <v>27</v>
      </c>
      <c r="D81" s="5">
        <f>SUM(E81:G81)</f>
        <v>8000000</v>
      </c>
      <c r="E81" s="32">
        <v>0</v>
      </c>
      <c r="F81" s="13">
        <v>2400000</v>
      </c>
      <c r="G81" s="13">
        <v>5600000</v>
      </c>
      <c r="H81" s="34">
        <f t="shared" si="31"/>
        <v>8000000</v>
      </c>
      <c r="I81" s="12">
        <v>0</v>
      </c>
      <c r="J81" s="6">
        <v>2400000</v>
      </c>
      <c r="K81" s="6">
        <v>5600000</v>
      </c>
      <c r="L81" s="5">
        <v>0</v>
      </c>
      <c r="M81" s="6">
        <v>0</v>
      </c>
      <c r="N81" s="6">
        <v>0</v>
      </c>
      <c r="O81" s="6">
        <v>0</v>
      </c>
      <c r="Q81" s="102"/>
    </row>
    <row r="82" spans="2:17">
      <c r="B82" s="86" t="s">
        <v>30</v>
      </c>
      <c r="C82" s="4" t="s">
        <v>17</v>
      </c>
      <c r="D82" s="9">
        <f>SUM(D83:D83)</f>
        <v>3600000</v>
      </c>
      <c r="E82" s="9">
        <f>SUM(E83:E83)</f>
        <v>0</v>
      </c>
      <c r="F82" s="9">
        <f>SUM(F83:F83)</f>
        <v>720000</v>
      </c>
      <c r="G82" s="9">
        <f>SUM(G83:G83)</f>
        <v>2880000</v>
      </c>
      <c r="H82" s="10">
        <f t="shared" si="31"/>
        <v>3600000</v>
      </c>
      <c r="I82" s="11">
        <f>SUM(I83:I83)</f>
        <v>0</v>
      </c>
      <c r="J82" s="9">
        <f>SUM(J83:J83)</f>
        <v>720000</v>
      </c>
      <c r="K82" s="9">
        <f>SUM(K83:K83)</f>
        <v>2880000</v>
      </c>
      <c r="L82" s="9">
        <v>0</v>
      </c>
      <c r="M82" s="9">
        <v>0</v>
      </c>
      <c r="N82" s="9">
        <v>0</v>
      </c>
      <c r="O82" s="9">
        <v>0</v>
      </c>
      <c r="Q82" s="102">
        <v>453</v>
      </c>
    </row>
    <row r="83" spans="2:17" ht="20.25" customHeight="1">
      <c r="B83" s="86"/>
      <c r="C83" s="4" t="s">
        <v>27</v>
      </c>
      <c r="D83" s="5">
        <f>SUM(E83:G83)</f>
        <v>3600000</v>
      </c>
      <c r="E83" s="32">
        <v>0</v>
      </c>
      <c r="F83" s="13">
        <v>720000</v>
      </c>
      <c r="G83" s="13">
        <v>2880000</v>
      </c>
      <c r="H83" s="34">
        <f t="shared" si="31"/>
        <v>3600000</v>
      </c>
      <c r="I83" s="12">
        <v>0</v>
      </c>
      <c r="J83" s="6">
        <v>720000</v>
      </c>
      <c r="K83" s="6">
        <v>2880000</v>
      </c>
      <c r="L83" s="5">
        <v>0</v>
      </c>
      <c r="M83" s="6">
        <v>0</v>
      </c>
      <c r="N83" s="6">
        <v>0</v>
      </c>
      <c r="O83" s="6">
        <v>0</v>
      </c>
      <c r="Q83" s="102"/>
    </row>
    <row r="84" spans="2:17">
      <c r="B84" s="86" t="s">
        <v>29</v>
      </c>
      <c r="C84" s="4" t="s">
        <v>17</v>
      </c>
      <c r="D84" s="9">
        <f>SUM(D85:D86)</f>
        <v>17920000</v>
      </c>
      <c r="E84" s="9">
        <f>SUM(E85:E86)</f>
        <v>0</v>
      </c>
      <c r="F84" s="9">
        <f>SUM(F85:F86)</f>
        <v>5376000</v>
      </c>
      <c r="G84" s="9">
        <f>SUM(G85:G86)</f>
        <v>12544000</v>
      </c>
      <c r="H84" s="10">
        <f t="shared" si="31"/>
        <v>17920000</v>
      </c>
      <c r="I84" s="11">
        <f>SUM(I85:I86)</f>
        <v>0</v>
      </c>
      <c r="J84" s="9">
        <f>SUM(J85:J86)</f>
        <v>5376000</v>
      </c>
      <c r="K84" s="9">
        <f>SUM(K85:K86)</f>
        <v>12544000</v>
      </c>
      <c r="L84" s="9">
        <v>0</v>
      </c>
      <c r="M84" s="9">
        <v>0</v>
      </c>
      <c r="N84" s="9">
        <v>0</v>
      </c>
      <c r="O84" s="9">
        <v>0</v>
      </c>
      <c r="Q84" s="102">
        <v>1691</v>
      </c>
    </row>
    <row r="85" spans="2:17">
      <c r="B85" s="86"/>
      <c r="C85" s="4" t="s">
        <v>8</v>
      </c>
      <c r="D85" s="5">
        <f>SUM(E85:G85)</f>
        <v>2820200</v>
      </c>
      <c r="E85" s="32">
        <v>0</v>
      </c>
      <c r="F85" s="13">
        <v>846060</v>
      </c>
      <c r="G85" s="13">
        <v>1974140</v>
      </c>
      <c r="H85" s="34">
        <f t="shared" si="31"/>
        <v>2820200</v>
      </c>
      <c r="I85" s="12">
        <v>0</v>
      </c>
      <c r="J85" s="6">
        <v>846060</v>
      </c>
      <c r="K85" s="6">
        <v>1974140</v>
      </c>
      <c r="L85" s="5">
        <v>0</v>
      </c>
      <c r="M85" s="6">
        <v>0</v>
      </c>
      <c r="N85" s="6">
        <v>0</v>
      </c>
      <c r="O85" s="6">
        <v>0</v>
      </c>
      <c r="Q85" s="102"/>
    </row>
    <row r="86" spans="2:17" ht="20.25" customHeight="1">
      <c r="B86" s="86"/>
      <c r="C86" s="4" t="s">
        <v>27</v>
      </c>
      <c r="D86" s="5">
        <f>SUM(E86:G86)</f>
        <v>15099800</v>
      </c>
      <c r="E86" s="32">
        <v>0</v>
      </c>
      <c r="F86" s="13">
        <v>4529940</v>
      </c>
      <c r="G86" s="13">
        <v>10569860</v>
      </c>
      <c r="H86" s="34">
        <f t="shared" si="31"/>
        <v>15099800</v>
      </c>
      <c r="I86" s="12">
        <v>0</v>
      </c>
      <c r="J86" s="6">
        <v>4529940</v>
      </c>
      <c r="K86" s="6">
        <v>10569860</v>
      </c>
      <c r="L86" s="5">
        <v>0</v>
      </c>
      <c r="M86" s="6">
        <v>0</v>
      </c>
      <c r="N86" s="6">
        <v>0</v>
      </c>
      <c r="O86" s="6">
        <v>0</v>
      </c>
      <c r="Q86" s="102"/>
    </row>
    <row r="87" spans="2:17">
      <c r="B87" s="86" t="s">
        <v>32</v>
      </c>
      <c r="C87" s="4" t="s">
        <v>17</v>
      </c>
      <c r="D87" s="9">
        <f>SUM(D88:D88)</f>
        <v>3000000</v>
      </c>
      <c r="E87" s="9">
        <f>SUM(E88:E88)</f>
        <v>0</v>
      </c>
      <c r="F87" s="9">
        <f>SUM(F88:F88)</f>
        <v>900000</v>
      </c>
      <c r="G87" s="9">
        <f>SUM(G88:G88)</f>
        <v>2100000</v>
      </c>
      <c r="H87" s="10">
        <f t="shared" si="31"/>
        <v>3000000</v>
      </c>
      <c r="I87" s="11">
        <f>SUM(I88:I88)</f>
        <v>0</v>
      </c>
      <c r="J87" s="9">
        <f>SUM(J88:J88)</f>
        <v>900000</v>
      </c>
      <c r="K87" s="9">
        <f>SUM(K88:K88)</f>
        <v>2100000</v>
      </c>
      <c r="L87" s="9">
        <v>0</v>
      </c>
      <c r="M87" s="9">
        <v>0</v>
      </c>
      <c r="N87" s="9">
        <v>0</v>
      </c>
      <c r="O87" s="9">
        <v>0</v>
      </c>
      <c r="Q87" s="102">
        <v>622</v>
      </c>
    </row>
    <row r="88" spans="2:17" ht="20.25" customHeight="1">
      <c r="B88" s="86"/>
      <c r="C88" s="4" t="s">
        <v>27</v>
      </c>
      <c r="D88" s="5">
        <f>SUM(E88:G88)</f>
        <v>3000000</v>
      </c>
      <c r="E88" s="32">
        <v>0</v>
      </c>
      <c r="F88" s="13">
        <v>900000</v>
      </c>
      <c r="G88" s="13">
        <v>2100000</v>
      </c>
      <c r="H88" s="34">
        <f t="shared" si="31"/>
        <v>3000000</v>
      </c>
      <c r="I88" s="12">
        <v>0</v>
      </c>
      <c r="J88" s="6">
        <v>900000</v>
      </c>
      <c r="K88" s="6">
        <v>2100000</v>
      </c>
      <c r="L88" s="5">
        <v>0</v>
      </c>
      <c r="M88" s="6">
        <v>0</v>
      </c>
      <c r="N88" s="6">
        <v>0</v>
      </c>
      <c r="O88" s="6">
        <v>0</v>
      </c>
      <c r="Q88" s="102"/>
    </row>
    <row r="89" spans="2:17">
      <c r="B89" s="86" t="s">
        <v>33</v>
      </c>
      <c r="C89" s="4" t="s">
        <v>17</v>
      </c>
      <c r="D89" s="9">
        <f>SUM(D90:D92)</f>
        <v>52800000</v>
      </c>
      <c r="E89" s="9">
        <f>SUM(E90:E92)</f>
        <v>0</v>
      </c>
      <c r="F89" s="9">
        <f t="shared" ref="F89:G89" si="32">SUM(F90:F92)</f>
        <v>15840000</v>
      </c>
      <c r="G89" s="9">
        <f t="shared" si="32"/>
        <v>36960000</v>
      </c>
      <c r="H89" s="10">
        <f t="shared" si="31"/>
        <v>36771520</v>
      </c>
      <c r="I89" s="11">
        <f>SUM(I90:I92)</f>
        <v>0</v>
      </c>
      <c r="J89" s="9">
        <f>SUM(J90:J92)</f>
        <v>11031456</v>
      </c>
      <c r="K89" s="9">
        <f>SUM(K90:K92)</f>
        <v>25740064</v>
      </c>
      <c r="L89" s="9">
        <f>SUM(L90:L92)</f>
        <v>16028480</v>
      </c>
      <c r="M89" s="9">
        <v>0</v>
      </c>
      <c r="N89" s="9">
        <f>SUM(N90:N92)</f>
        <v>4808544</v>
      </c>
      <c r="O89" s="9">
        <f>SUM(O90:O92)</f>
        <v>11219936</v>
      </c>
      <c r="Q89" s="102">
        <v>4636</v>
      </c>
    </row>
    <row r="90" spans="2:17">
      <c r="B90" s="86"/>
      <c r="C90" s="4" t="s">
        <v>7</v>
      </c>
      <c r="D90" s="5">
        <f>SUM(E90:G90)</f>
        <v>17907000</v>
      </c>
      <c r="E90" s="32">
        <v>0</v>
      </c>
      <c r="F90" s="13">
        <v>5372100</v>
      </c>
      <c r="G90" s="13">
        <v>12534900</v>
      </c>
      <c r="H90" s="34">
        <f>SUM(I90:K90)</f>
        <v>16354740</v>
      </c>
      <c r="I90" s="12">
        <v>0</v>
      </c>
      <c r="J90" s="6">
        <v>4906422</v>
      </c>
      <c r="K90" s="6">
        <v>11448318</v>
      </c>
      <c r="L90" s="5">
        <f>SUM(M90:O90)</f>
        <v>1552260</v>
      </c>
      <c r="M90" s="12">
        <f>E90-I90</f>
        <v>0</v>
      </c>
      <c r="N90" s="6">
        <f>F90-J90</f>
        <v>465678</v>
      </c>
      <c r="O90" s="6">
        <f>G90-K90</f>
        <v>1086582</v>
      </c>
      <c r="Q90" s="102"/>
    </row>
    <row r="91" spans="2:17">
      <c r="B91" s="86"/>
      <c r="C91" s="4" t="s">
        <v>8</v>
      </c>
      <c r="D91" s="5">
        <f>SUM(E91:G91)</f>
        <v>11913000</v>
      </c>
      <c r="E91" s="32">
        <v>0</v>
      </c>
      <c r="F91" s="13">
        <v>3573900</v>
      </c>
      <c r="G91" s="13">
        <v>8339100</v>
      </c>
      <c r="H91" s="34">
        <f t="shared" si="31"/>
        <v>10861680</v>
      </c>
      <c r="I91" s="12">
        <v>0</v>
      </c>
      <c r="J91" s="6">
        <v>3258504</v>
      </c>
      <c r="K91" s="6">
        <v>7603176</v>
      </c>
      <c r="L91" s="5">
        <f t="shared" ref="L91:L92" si="33">SUM(M91:O91)</f>
        <v>1051320</v>
      </c>
      <c r="M91" s="6">
        <v>0</v>
      </c>
      <c r="N91" s="6">
        <f t="shared" ref="N91:N92" si="34">F91-J91</f>
        <v>315396</v>
      </c>
      <c r="O91" s="6">
        <f t="shared" ref="O91:O92" si="35">G91-K91</f>
        <v>735924</v>
      </c>
      <c r="Q91" s="102"/>
    </row>
    <row r="92" spans="2:17" ht="20.25" customHeight="1">
      <c r="B92" s="86"/>
      <c r="C92" s="4" t="s">
        <v>27</v>
      </c>
      <c r="D92" s="5">
        <f>SUM(E92:G92)</f>
        <v>22980000</v>
      </c>
      <c r="E92" s="32">
        <v>0</v>
      </c>
      <c r="F92" s="13">
        <v>6894000</v>
      </c>
      <c r="G92" s="13">
        <v>16086000</v>
      </c>
      <c r="H92" s="34">
        <f t="shared" si="31"/>
        <v>9555100</v>
      </c>
      <c r="I92" s="12">
        <v>0</v>
      </c>
      <c r="J92" s="6">
        <v>2866530</v>
      </c>
      <c r="K92" s="6">
        <v>6688570</v>
      </c>
      <c r="L92" s="5">
        <f t="shared" si="33"/>
        <v>13424900</v>
      </c>
      <c r="M92" s="6">
        <v>0</v>
      </c>
      <c r="N92" s="6">
        <f t="shared" si="34"/>
        <v>4027470</v>
      </c>
      <c r="O92" s="6">
        <f t="shared" si="35"/>
        <v>9397430</v>
      </c>
      <c r="Q92" s="102"/>
    </row>
    <row r="94" spans="2:17" s="2" customFormat="1" ht="25.5" customHeight="1">
      <c r="B94" s="24" t="s">
        <v>64</v>
      </c>
    </row>
    <row r="95" spans="2:17" ht="17.25">
      <c r="B95" s="20" t="s">
        <v>50</v>
      </c>
      <c r="C95" s="21"/>
      <c r="D95" s="21"/>
      <c r="F95" s="1"/>
      <c r="G95" s="1"/>
      <c r="H95" s="1"/>
      <c r="L95" s="22"/>
      <c r="M95" s="22"/>
      <c r="N95" s="22"/>
      <c r="O95" s="23" t="s">
        <v>3</v>
      </c>
    </row>
    <row r="96" spans="2:17">
      <c r="B96" s="87" t="s">
        <v>9</v>
      </c>
      <c r="C96" s="87"/>
      <c r="D96" s="87" t="s">
        <v>10</v>
      </c>
      <c r="E96" s="87"/>
      <c r="F96" s="87"/>
      <c r="G96" s="87"/>
      <c r="H96" s="87" t="s">
        <v>11</v>
      </c>
      <c r="I96" s="87"/>
      <c r="J96" s="87"/>
      <c r="K96" s="87"/>
      <c r="L96" s="87" t="s">
        <v>12</v>
      </c>
      <c r="M96" s="87"/>
      <c r="N96" s="87"/>
      <c r="O96" s="87"/>
    </row>
    <row r="97" spans="2:18" ht="20.25" customHeight="1">
      <c r="B97" s="87"/>
      <c r="C97" s="87"/>
      <c r="D97" s="4" t="s">
        <v>13</v>
      </c>
      <c r="E97" s="4" t="s">
        <v>14</v>
      </c>
      <c r="F97" s="8" t="s">
        <v>5</v>
      </c>
      <c r="G97" s="8" t="s">
        <v>6</v>
      </c>
      <c r="H97" s="8" t="s">
        <v>13</v>
      </c>
      <c r="I97" s="4" t="s">
        <v>14</v>
      </c>
      <c r="J97" s="4" t="s">
        <v>5</v>
      </c>
      <c r="K97" s="4" t="s">
        <v>6</v>
      </c>
      <c r="L97" s="4" t="s">
        <v>13</v>
      </c>
      <c r="M97" s="4" t="s">
        <v>14</v>
      </c>
      <c r="N97" s="4" t="s">
        <v>5</v>
      </c>
      <c r="O97" s="4" t="s">
        <v>6</v>
      </c>
    </row>
    <row r="98" spans="2:18">
      <c r="B98" s="87" t="s">
        <v>15</v>
      </c>
      <c r="C98" s="87"/>
      <c r="D98" s="9">
        <f>SUM(E98:G98)</f>
        <v>5000000</v>
      </c>
      <c r="E98" s="9">
        <f t="shared" ref="E98:K98" si="36">E99</f>
        <v>0</v>
      </c>
      <c r="F98" s="10">
        <f t="shared" si="36"/>
        <v>0</v>
      </c>
      <c r="G98" s="10">
        <f t="shared" si="36"/>
        <v>5000000</v>
      </c>
      <c r="H98" s="10">
        <f t="shared" si="36"/>
        <v>5000000</v>
      </c>
      <c r="I98" s="9">
        <f t="shared" si="36"/>
        <v>0</v>
      </c>
      <c r="J98" s="9">
        <f t="shared" si="36"/>
        <v>0</v>
      </c>
      <c r="K98" s="9">
        <f t="shared" si="36"/>
        <v>5000000</v>
      </c>
      <c r="L98" s="9">
        <v>0</v>
      </c>
      <c r="M98" s="9">
        <v>0</v>
      </c>
      <c r="N98" s="9">
        <v>0</v>
      </c>
      <c r="O98" s="9">
        <v>0</v>
      </c>
      <c r="Q98" s="55" t="s">
        <v>47</v>
      </c>
    </row>
    <row r="99" spans="2:18">
      <c r="B99" s="86" t="s">
        <v>35</v>
      </c>
      <c r="C99" s="4" t="s">
        <v>17</v>
      </c>
      <c r="D99" s="9">
        <f>SUM(D100:D100)</f>
        <v>5000000</v>
      </c>
      <c r="E99" s="9">
        <f>SUM(E100:E100)</f>
        <v>0</v>
      </c>
      <c r="F99" s="9">
        <f>SUM(F100:F100)</f>
        <v>0</v>
      </c>
      <c r="G99" s="9">
        <f>SUM(G100:G100)</f>
        <v>5000000</v>
      </c>
      <c r="H99" s="10">
        <f>SUM(I99:K99)</f>
        <v>5000000</v>
      </c>
      <c r="I99" s="11">
        <v>0</v>
      </c>
      <c r="J99" s="9">
        <v>0</v>
      </c>
      <c r="K99" s="9">
        <f>K100</f>
        <v>5000000</v>
      </c>
      <c r="L99" s="9">
        <v>0</v>
      </c>
      <c r="M99" s="9">
        <v>0</v>
      </c>
      <c r="N99" s="9">
        <v>0</v>
      </c>
      <c r="O99" s="9">
        <v>0</v>
      </c>
      <c r="Q99" s="83">
        <v>209</v>
      </c>
    </row>
    <row r="100" spans="2:18" ht="20.25" customHeight="1">
      <c r="B100" s="86"/>
      <c r="C100" s="4" t="s">
        <v>27</v>
      </c>
      <c r="D100" s="5">
        <f>SUM(E100:G100)</f>
        <v>5000000</v>
      </c>
      <c r="E100" s="32">
        <v>0</v>
      </c>
      <c r="F100" s="13">
        <v>0</v>
      </c>
      <c r="G100" s="13">
        <v>5000000</v>
      </c>
      <c r="H100" s="34">
        <f>SUM(I100:K100)</f>
        <v>5000000</v>
      </c>
      <c r="I100" s="12">
        <v>0</v>
      </c>
      <c r="J100" s="6">
        <v>0</v>
      </c>
      <c r="K100" s="6">
        <v>5000000</v>
      </c>
      <c r="L100" s="5">
        <v>0</v>
      </c>
      <c r="M100" s="6">
        <v>0</v>
      </c>
      <c r="N100" s="6">
        <v>0</v>
      </c>
      <c r="O100" s="6">
        <v>0</v>
      </c>
    </row>
    <row r="102" spans="2:18" s="2" customFormat="1" ht="25.5" customHeight="1">
      <c r="B102" s="24" t="s">
        <v>34</v>
      </c>
    </row>
    <row r="103" spans="2:18" ht="17.25">
      <c r="B103" s="20" t="s">
        <v>50</v>
      </c>
      <c r="C103" s="21"/>
      <c r="D103" s="21"/>
      <c r="F103" s="1"/>
      <c r="G103" s="1"/>
      <c r="H103" s="1"/>
      <c r="L103" s="22"/>
      <c r="M103" s="22"/>
      <c r="N103" s="22"/>
      <c r="O103" s="23" t="s">
        <v>3</v>
      </c>
    </row>
    <row r="104" spans="2:18">
      <c r="B104" s="87" t="s">
        <v>18</v>
      </c>
      <c r="C104" s="87"/>
      <c r="D104" s="87" t="s">
        <v>37</v>
      </c>
      <c r="E104" s="87"/>
      <c r="F104" s="87"/>
      <c r="G104" s="87"/>
      <c r="H104" s="87" t="s">
        <v>2</v>
      </c>
      <c r="I104" s="87"/>
      <c r="J104" s="87"/>
      <c r="K104" s="87"/>
      <c r="L104" s="87" t="s">
        <v>41</v>
      </c>
      <c r="M104" s="87"/>
      <c r="N104" s="87"/>
      <c r="O104" s="87"/>
      <c r="P104" s="22"/>
    </row>
    <row r="105" spans="2:18" ht="20.25" customHeight="1">
      <c r="B105" s="87"/>
      <c r="C105" s="87"/>
      <c r="D105" s="4" t="s">
        <v>38</v>
      </c>
      <c r="E105" s="4" t="s">
        <v>39</v>
      </c>
      <c r="F105" s="8" t="s">
        <v>35</v>
      </c>
      <c r="G105" s="8" t="s">
        <v>40</v>
      </c>
      <c r="H105" s="8" t="s">
        <v>38</v>
      </c>
      <c r="I105" s="4" t="s">
        <v>39</v>
      </c>
      <c r="J105" s="4" t="s">
        <v>35</v>
      </c>
      <c r="K105" s="4" t="s">
        <v>40</v>
      </c>
      <c r="L105" s="4" t="s">
        <v>38</v>
      </c>
      <c r="M105" s="4" t="s">
        <v>39</v>
      </c>
      <c r="N105" s="4" t="s">
        <v>35</v>
      </c>
      <c r="O105" s="4" t="s">
        <v>40</v>
      </c>
      <c r="P105" s="22"/>
    </row>
    <row r="106" spans="2:18">
      <c r="B106" s="87" t="s">
        <v>15</v>
      </c>
      <c r="C106" s="87"/>
      <c r="D106" s="9">
        <f t="shared" ref="D106:K106" si="37">D107</f>
        <v>20000000</v>
      </c>
      <c r="E106" s="9">
        <f t="shared" si="37"/>
        <v>0</v>
      </c>
      <c r="F106" s="9">
        <f t="shared" si="37"/>
        <v>0</v>
      </c>
      <c r="G106" s="9">
        <f t="shared" si="37"/>
        <v>20000000</v>
      </c>
      <c r="H106" s="9">
        <f t="shared" si="37"/>
        <v>20000000</v>
      </c>
      <c r="I106" s="9">
        <f t="shared" si="37"/>
        <v>0</v>
      </c>
      <c r="J106" s="9">
        <f t="shared" si="37"/>
        <v>0</v>
      </c>
      <c r="K106" s="9">
        <f t="shared" si="37"/>
        <v>20000000</v>
      </c>
      <c r="L106" s="9">
        <f>SUM(M106:O106)</f>
        <v>10000000</v>
      </c>
      <c r="M106" s="9">
        <f>M107</f>
        <v>0</v>
      </c>
      <c r="N106" s="9">
        <f>N107</f>
        <v>0</v>
      </c>
      <c r="O106" s="9">
        <f>O107+O110</f>
        <v>10000000</v>
      </c>
      <c r="P106" s="22"/>
    </row>
    <row r="107" spans="2:18">
      <c r="B107" s="86" t="s">
        <v>36</v>
      </c>
      <c r="C107" s="4" t="s">
        <v>17</v>
      </c>
      <c r="D107" s="9">
        <f>SUM(E107:G107)</f>
        <v>20000000</v>
      </c>
      <c r="E107" s="9">
        <v>0</v>
      </c>
      <c r="F107" s="9">
        <v>0</v>
      </c>
      <c r="G107" s="9">
        <f>SUM(G108:G109)</f>
        <v>20000000</v>
      </c>
      <c r="H107" s="10">
        <f>SUM(H108:H109)</f>
        <v>20000000</v>
      </c>
      <c r="I107" s="11">
        <v>0</v>
      </c>
      <c r="J107" s="9">
        <v>0</v>
      </c>
      <c r="K107" s="9">
        <f>SUM(K108:K109)</f>
        <v>20000000</v>
      </c>
      <c r="L107" s="9">
        <v>0</v>
      </c>
      <c r="M107" s="9">
        <v>0</v>
      </c>
      <c r="N107" s="9">
        <v>0</v>
      </c>
      <c r="O107" s="9">
        <v>0</v>
      </c>
      <c r="P107" s="22"/>
    </row>
    <row r="108" spans="2:18">
      <c r="B108" s="86"/>
      <c r="C108" s="4" t="s">
        <v>8</v>
      </c>
      <c r="D108" s="5">
        <f>SUM(E108:G108)</f>
        <v>0</v>
      </c>
      <c r="E108" s="32">
        <v>0</v>
      </c>
      <c r="F108" s="13">
        <v>0</v>
      </c>
      <c r="G108" s="13">
        <v>0</v>
      </c>
      <c r="H108" s="34">
        <f>SUM(I108:K108)</f>
        <v>0</v>
      </c>
      <c r="I108" s="12">
        <v>0</v>
      </c>
      <c r="J108" s="6">
        <v>0</v>
      </c>
      <c r="K108" s="6">
        <v>0</v>
      </c>
      <c r="L108" s="5">
        <v>0</v>
      </c>
      <c r="M108" s="6">
        <v>0</v>
      </c>
      <c r="N108" s="6">
        <v>0</v>
      </c>
      <c r="O108" s="6">
        <v>0</v>
      </c>
      <c r="P108" s="22"/>
      <c r="Q108" s="22"/>
      <c r="R108" s="22"/>
    </row>
    <row r="109" spans="2:18" ht="20.25" customHeight="1">
      <c r="B109" s="86"/>
      <c r="C109" s="4" t="s">
        <v>27</v>
      </c>
      <c r="D109" s="5">
        <f>SUM(E109:G109)</f>
        <v>20000000</v>
      </c>
      <c r="E109" s="32">
        <v>0</v>
      </c>
      <c r="F109" s="13">
        <v>0</v>
      </c>
      <c r="G109" s="13">
        <v>20000000</v>
      </c>
      <c r="H109" s="34">
        <f>SUM(I109:K109)</f>
        <v>20000000</v>
      </c>
      <c r="I109" s="12">
        <v>0</v>
      </c>
      <c r="J109" s="6">
        <v>0</v>
      </c>
      <c r="K109" s="6">
        <v>20000000</v>
      </c>
      <c r="L109" s="5">
        <v>0</v>
      </c>
      <c r="M109" s="6">
        <v>0</v>
      </c>
      <c r="N109" s="6">
        <v>0</v>
      </c>
      <c r="O109" s="6">
        <v>0</v>
      </c>
      <c r="P109" s="22"/>
      <c r="Q109" s="22"/>
      <c r="R109" s="22"/>
    </row>
    <row r="110" spans="2:18">
      <c r="B110" s="86" t="s">
        <v>67</v>
      </c>
      <c r="C110" s="76" t="s">
        <v>17</v>
      </c>
      <c r="D110" s="9">
        <f>SUM(D111:D111)</f>
        <v>10000000</v>
      </c>
      <c r="E110" s="9">
        <f>SUM(E111:E111)</f>
        <v>0</v>
      </c>
      <c r="F110" s="9">
        <f>SUM(F111:F111)</f>
        <v>0</v>
      </c>
      <c r="G110" s="9">
        <f>SUM(G111:G111)</f>
        <v>10000000</v>
      </c>
      <c r="H110" s="10">
        <f>SUM(I110:K110)</f>
        <v>0</v>
      </c>
      <c r="I110" s="11">
        <v>0</v>
      </c>
      <c r="J110" s="9">
        <v>0</v>
      </c>
      <c r="K110" s="9">
        <f>K111</f>
        <v>0</v>
      </c>
      <c r="L110" s="9">
        <f>SUM(M110:O110)</f>
        <v>10000000</v>
      </c>
      <c r="M110" s="9">
        <v>0</v>
      </c>
      <c r="N110" s="9">
        <v>0</v>
      </c>
      <c r="O110" s="9">
        <f>O111</f>
        <v>10000000</v>
      </c>
      <c r="Q110" s="77"/>
      <c r="R110" s="22"/>
    </row>
    <row r="111" spans="2:18" ht="20.25" customHeight="1">
      <c r="B111" s="86"/>
      <c r="C111" s="76" t="s">
        <v>0</v>
      </c>
      <c r="D111" s="5">
        <f>SUM(E111:G111)</f>
        <v>10000000</v>
      </c>
      <c r="E111" s="32">
        <v>0</v>
      </c>
      <c r="F111" s="13">
        <v>0</v>
      </c>
      <c r="G111" s="13">
        <v>10000000</v>
      </c>
      <c r="H111" s="34">
        <f>SUM(I111:K111)</f>
        <v>0</v>
      </c>
      <c r="I111" s="12">
        <v>0</v>
      </c>
      <c r="J111" s="6">
        <v>0</v>
      </c>
      <c r="K111" s="6">
        <v>0</v>
      </c>
      <c r="L111" s="5">
        <f>O111</f>
        <v>10000000</v>
      </c>
      <c r="M111" s="6">
        <v>0</v>
      </c>
      <c r="N111" s="6">
        <v>0</v>
      </c>
      <c r="O111" s="6">
        <f>G111-K111</f>
        <v>10000000</v>
      </c>
      <c r="Q111" s="22"/>
      <c r="R111" s="22"/>
    </row>
    <row r="112" spans="2:18">
      <c r="D112" s="22"/>
      <c r="E112" s="22"/>
      <c r="F112" s="22"/>
      <c r="G112" s="22"/>
    </row>
    <row r="113" spans="2:18" s="2" customFormat="1" ht="25.5" customHeight="1">
      <c r="B113" s="24" t="s">
        <v>58</v>
      </c>
    </row>
    <row r="114" spans="2:18" ht="17.25">
      <c r="B114" s="20" t="s">
        <v>50</v>
      </c>
      <c r="C114" s="21"/>
      <c r="D114" s="21"/>
      <c r="F114" s="1"/>
      <c r="G114" s="1"/>
      <c r="H114" s="1"/>
      <c r="L114" s="22"/>
      <c r="M114" s="22"/>
      <c r="N114" s="22"/>
      <c r="O114" s="23" t="s">
        <v>3</v>
      </c>
    </row>
    <row r="115" spans="2:18">
      <c r="B115" s="87" t="s">
        <v>9</v>
      </c>
      <c r="C115" s="87"/>
      <c r="D115" s="87" t="s">
        <v>10</v>
      </c>
      <c r="E115" s="87"/>
      <c r="F115" s="87"/>
      <c r="G115" s="87"/>
      <c r="H115" s="87" t="s">
        <v>2</v>
      </c>
      <c r="I115" s="87"/>
      <c r="J115" s="87"/>
      <c r="K115" s="87"/>
      <c r="L115" s="87" t="s">
        <v>12</v>
      </c>
      <c r="M115" s="87"/>
      <c r="N115" s="87"/>
      <c r="O115" s="87"/>
      <c r="Q115" s="55" t="s">
        <v>47</v>
      </c>
      <c r="R115" s="75" t="s">
        <v>60</v>
      </c>
    </row>
    <row r="116" spans="2:18" ht="20.25" customHeight="1">
      <c r="B116" s="87"/>
      <c r="C116" s="87"/>
      <c r="D116" s="49" t="s">
        <v>13</v>
      </c>
      <c r="E116" s="49" t="s">
        <v>14</v>
      </c>
      <c r="F116" s="50" t="s">
        <v>5</v>
      </c>
      <c r="G116" s="50" t="s">
        <v>6</v>
      </c>
      <c r="H116" s="50" t="s">
        <v>13</v>
      </c>
      <c r="I116" s="49" t="s">
        <v>14</v>
      </c>
      <c r="J116" s="49" t="s">
        <v>5</v>
      </c>
      <c r="K116" s="49" t="s">
        <v>6</v>
      </c>
      <c r="L116" s="49" t="s">
        <v>13</v>
      </c>
      <c r="M116" s="49" t="s">
        <v>14</v>
      </c>
      <c r="N116" s="49" t="s">
        <v>5</v>
      </c>
      <c r="O116" s="49" t="s">
        <v>6</v>
      </c>
      <c r="Q116" s="12">
        <v>48370</v>
      </c>
      <c r="R116" s="12">
        <v>99785</v>
      </c>
    </row>
    <row r="117" spans="2:18">
      <c r="B117" s="87" t="s">
        <v>15</v>
      </c>
      <c r="C117" s="87"/>
      <c r="D117" s="9">
        <f t="shared" ref="D117:L117" si="38">D118</f>
        <v>657904000</v>
      </c>
      <c r="E117" s="9">
        <f t="shared" si="38"/>
        <v>374766000</v>
      </c>
      <c r="F117" s="10">
        <f t="shared" si="38"/>
        <v>109446200</v>
      </c>
      <c r="G117" s="10">
        <f t="shared" si="38"/>
        <v>173691800</v>
      </c>
      <c r="H117" s="10">
        <f t="shared" si="38"/>
        <v>612447726</v>
      </c>
      <c r="I117" s="9">
        <f t="shared" si="38"/>
        <v>367726590</v>
      </c>
      <c r="J117" s="9">
        <f t="shared" si="38"/>
        <v>90841146</v>
      </c>
      <c r="K117" s="9">
        <f t="shared" si="38"/>
        <v>153879990</v>
      </c>
      <c r="L117" s="9">
        <f t="shared" si="38"/>
        <v>45456274</v>
      </c>
      <c r="M117" s="9">
        <f t="shared" ref="M117:O117" si="39">M118</f>
        <v>7039410</v>
      </c>
      <c r="N117" s="9">
        <f t="shared" si="39"/>
        <v>18605054</v>
      </c>
      <c r="O117" s="9">
        <f t="shared" si="39"/>
        <v>19811810</v>
      </c>
      <c r="Q117" s="55" t="s">
        <v>59</v>
      </c>
      <c r="R117" s="75" t="s">
        <v>61</v>
      </c>
    </row>
    <row r="118" spans="2:18">
      <c r="B118" s="86" t="s">
        <v>16</v>
      </c>
      <c r="C118" s="49" t="s">
        <v>17</v>
      </c>
      <c r="D118" s="9">
        <f t="shared" ref="D118:L118" si="40">SUM(D119:D121)</f>
        <v>657904000</v>
      </c>
      <c r="E118" s="9">
        <f t="shared" si="40"/>
        <v>374766000</v>
      </c>
      <c r="F118" s="10">
        <f t="shared" si="40"/>
        <v>109446200</v>
      </c>
      <c r="G118" s="10">
        <f t="shared" si="40"/>
        <v>173691800</v>
      </c>
      <c r="H118" s="10">
        <f t="shared" si="40"/>
        <v>612447726</v>
      </c>
      <c r="I118" s="10">
        <f t="shared" si="40"/>
        <v>367726590</v>
      </c>
      <c r="J118" s="10">
        <f t="shared" si="40"/>
        <v>90841146</v>
      </c>
      <c r="K118" s="10">
        <f t="shared" si="40"/>
        <v>153879990</v>
      </c>
      <c r="L118" s="10">
        <f t="shared" si="40"/>
        <v>45456274</v>
      </c>
      <c r="M118" s="10">
        <f t="shared" ref="M118:O118" si="41">SUM(M119:M121)</f>
        <v>7039410</v>
      </c>
      <c r="N118" s="10">
        <f t="shared" si="41"/>
        <v>18605054</v>
      </c>
      <c r="O118" s="10">
        <f t="shared" si="41"/>
        <v>19811810</v>
      </c>
      <c r="Q118" s="12">
        <v>56300</v>
      </c>
      <c r="R118" s="12">
        <v>10000000</v>
      </c>
    </row>
    <row r="119" spans="2:18" ht="16.5" customHeight="1">
      <c r="B119" s="86"/>
      <c r="C119" s="49" t="s">
        <v>1</v>
      </c>
      <c r="D119" s="5">
        <f>SUM(E119:G119)</f>
        <v>36460000</v>
      </c>
      <c r="E119" s="6">
        <v>25522000</v>
      </c>
      <c r="F119" s="78">
        <v>3281400</v>
      </c>
      <c r="G119" s="78">
        <v>7656600</v>
      </c>
      <c r="H119" s="34">
        <f>SUM(I119:K119)</f>
        <v>36460000</v>
      </c>
      <c r="I119" s="78">
        <v>25522000</v>
      </c>
      <c r="J119" s="78">
        <v>3281400</v>
      </c>
      <c r="K119" s="78">
        <v>7656600</v>
      </c>
      <c r="L119" s="5">
        <v>0</v>
      </c>
      <c r="M119" s="5">
        <f>L119*0.7</f>
        <v>0</v>
      </c>
      <c r="N119" s="5">
        <f>L119*0.09</f>
        <v>0</v>
      </c>
      <c r="O119" s="5">
        <f>L119*0.21</f>
        <v>0</v>
      </c>
      <c r="Q119" s="85"/>
      <c r="R119" s="84" t="s">
        <v>68</v>
      </c>
    </row>
    <row r="120" spans="2:18">
      <c r="B120" s="86"/>
      <c r="C120" s="49" t="s">
        <v>8</v>
      </c>
      <c r="D120" s="5">
        <f>SUM(E120:G120)</f>
        <v>29983000</v>
      </c>
      <c r="E120" s="6">
        <v>20988100</v>
      </c>
      <c r="F120" s="78">
        <v>2698470</v>
      </c>
      <c r="G120" s="78">
        <v>6296430</v>
      </c>
      <c r="H120" s="34">
        <f>SUM(I120:K120)</f>
        <v>29983000</v>
      </c>
      <c r="I120" s="78">
        <v>20988100</v>
      </c>
      <c r="J120" s="78">
        <v>2698470</v>
      </c>
      <c r="K120" s="78">
        <v>6296430</v>
      </c>
      <c r="L120" s="5">
        <v>0</v>
      </c>
      <c r="M120" s="5">
        <v>0</v>
      </c>
      <c r="N120" s="5">
        <v>0</v>
      </c>
      <c r="O120" s="5">
        <v>0</v>
      </c>
      <c r="Q120" s="35"/>
      <c r="R120" s="39">
        <v>483940</v>
      </c>
    </row>
    <row r="121" spans="2:18" ht="20.25" customHeight="1">
      <c r="B121" s="86"/>
      <c r="C121" s="49" t="s">
        <v>0</v>
      </c>
      <c r="D121" s="5">
        <f>SUM(E121:G121)</f>
        <v>591461000</v>
      </c>
      <c r="E121" s="6">
        <v>328255900</v>
      </c>
      <c r="F121" s="78">
        <v>103466330</v>
      </c>
      <c r="G121" s="78">
        <v>159738770</v>
      </c>
      <c r="H121" s="34">
        <f>SUM(I121:K121)</f>
        <v>546004726</v>
      </c>
      <c r="I121" s="78">
        <v>321216490</v>
      </c>
      <c r="J121" s="78">
        <v>84861276</v>
      </c>
      <c r="K121" s="78">
        <v>139926960</v>
      </c>
      <c r="L121" s="5">
        <f>SUM(M121:O121)</f>
        <v>45456274</v>
      </c>
      <c r="M121" s="5">
        <f>E121-I121</f>
        <v>7039410</v>
      </c>
      <c r="N121" s="5">
        <f>F121-J121</f>
        <v>18605054</v>
      </c>
      <c r="O121" s="5">
        <f>G121-K121</f>
        <v>19811810</v>
      </c>
    </row>
  </sheetData>
  <sheetProtection sheet="1" objects="1" scenarios="1"/>
  <mergeCells count="80">
    <mergeCell ref="B118:B121"/>
    <mergeCell ref="B115:C116"/>
    <mergeCell ref="D115:G115"/>
    <mergeCell ref="H115:K115"/>
    <mergeCell ref="L115:O115"/>
    <mergeCell ref="B117:C117"/>
    <mergeCell ref="B15:C16"/>
    <mergeCell ref="B17:C17"/>
    <mergeCell ref="B18:B21"/>
    <mergeCell ref="D15:H15"/>
    <mergeCell ref="Q89:Q92"/>
    <mergeCell ref="Q80:Q81"/>
    <mergeCell ref="Q82:Q83"/>
    <mergeCell ref="Q84:Q86"/>
    <mergeCell ref="Q87:Q88"/>
    <mergeCell ref="B89:B92"/>
    <mergeCell ref="B69:C69"/>
    <mergeCell ref="B70:B73"/>
    <mergeCell ref="B77:C78"/>
    <mergeCell ref="D77:G77"/>
    <mergeCell ref="B79:C79"/>
    <mergeCell ref="B80:B81"/>
    <mergeCell ref="B107:B109"/>
    <mergeCell ref="B104:C105"/>
    <mergeCell ref="D104:G104"/>
    <mergeCell ref="H104:K104"/>
    <mergeCell ref="B110:B111"/>
    <mergeCell ref="L77:O77"/>
    <mergeCell ref="L104:O104"/>
    <mergeCell ref="B106:C106"/>
    <mergeCell ref="B96:C97"/>
    <mergeCell ref="D96:G96"/>
    <mergeCell ref="H96:K96"/>
    <mergeCell ref="L96:O96"/>
    <mergeCell ref="B98:C98"/>
    <mergeCell ref="B99:B100"/>
    <mergeCell ref="D67:G67"/>
    <mergeCell ref="H67:K67"/>
    <mergeCell ref="B82:B83"/>
    <mergeCell ref="B84:B86"/>
    <mergeCell ref="B87:B88"/>
    <mergeCell ref="H77:K77"/>
    <mergeCell ref="L67:O67"/>
    <mergeCell ref="L58:O58"/>
    <mergeCell ref="B40:C40"/>
    <mergeCell ref="B41:B44"/>
    <mergeCell ref="B48:C49"/>
    <mergeCell ref="D48:G48"/>
    <mergeCell ref="H48:K48"/>
    <mergeCell ref="L48:O48"/>
    <mergeCell ref="B50:C50"/>
    <mergeCell ref="B51:B54"/>
    <mergeCell ref="B58:C59"/>
    <mergeCell ref="D58:G58"/>
    <mergeCell ref="H58:K58"/>
    <mergeCell ref="B60:C60"/>
    <mergeCell ref="B61:B63"/>
    <mergeCell ref="B67:C68"/>
    <mergeCell ref="B2:U2"/>
    <mergeCell ref="L38:O38"/>
    <mergeCell ref="B22:B25"/>
    <mergeCell ref="B29:C30"/>
    <mergeCell ref="D29:G29"/>
    <mergeCell ref="H29:K29"/>
    <mergeCell ref="L29:O29"/>
    <mergeCell ref="B31:C31"/>
    <mergeCell ref="B32:B34"/>
    <mergeCell ref="B38:C39"/>
    <mergeCell ref="D38:G38"/>
    <mergeCell ref="H38:K38"/>
    <mergeCell ref="I15:M15"/>
    <mergeCell ref="N15:R15"/>
    <mergeCell ref="U15:U16"/>
    <mergeCell ref="Q29:Q30"/>
    <mergeCell ref="B8:B11"/>
    <mergeCell ref="D5:I5"/>
    <mergeCell ref="J5:O5"/>
    <mergeCell ref="P5:U5"/>
    <mergeCell ref="B7:C7"/>
    <mergeCell ref="B5:C6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2020 세출총괄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2020-02-18T00:30:40Z</cp:lastPrinted>
  <dcterms:created xsi:type="dcterms:W3CDTF">2019-12-18T06:17:18Z</dcterms:created>
  <dcterms:modified xsi:type="dcterms:W3CDTF">2021-04-26T06:17:23Z</dcterms:modified>
</cp:coreProperties>
</file>