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JFC\Desktop\2020  운영지원\결산서\2020년 결산서\"/>
    </mc:Choice>
  </mc:AlternateContent>
  <xr:revisionPtr revIDLastSave="0" documentId="13_ncr:1_{A852B39C-486F-481D-BE43-84E15FDCF0FE}" xr6:coauthVersionLast="46" xr6:coauthVersionMax="46" xr10:uidLastSave="{00000000-0000-0000-0000-000000000000}"/>
  <bookViews>
    <workbookView xWindow="-120" yWindow="-120" windowWidth="29040" windowHeight="15840" tabRatio="1000" firstSheet="1" activeTab="1" xr2:uid="{00000000-000D-0000-FFFF-FFFF00000000}"/>
  </bookViews>
  <sheets>
    <sheet name="예산표지" sheetId="27" state="hidden" r:id="rId1"/>
    <sheet name="건강가정지원센터총괄표" sheetId="26" r:id="rId2"/>
    <sheet name="세입명세서" sheetId="28" state="hidden" r:id="rId3"/>
    <sheet name="세출명세서" sheetId="29" state="hidden" r:id="rId4"/>
    <sheet name="2020-결산보고서용" sheetId="30" state="hidden" r:id="rId5"/>
  </sheets>
  <externalReferences>
    <externalReference r:id="rId6"/>
    <externalReference r:id="rId7"/>
    <externalReference r:id="rId8"/>
  </externalReferences>
  <definedNames>
    <definedName name="_xlnm.Print_Titles" localSheetId="2">세입명세서!$4:$5</definedName>
    <definedName name="_xlnm.Print_Titles" localSheetId="3">세출명세서!$3:$4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4" i="29" l="1"/>
  <c r="L15" i="26" l="1"/>
  <c r="F64" i="29" l="1"/>
  <c r="G64" i="29"/>
  <c r="F52" i="29"/>
  <c r="G52" i="29"/>
  <c r="H8" i="30" l="1"/>
  <c r="H9" i="30"/>
  <c r="H10" i="30"/>
  <c r="H11" i="30"/>
  <c r="H7" i="30"/>
  <c r="D8" i="30"/>
  <c r="D9" i="30"/>
  <c r="D10" i="30"/>
  <c r="D11" i="30"/>
  <c r="D7" i="30"/>
  <c r="F109" i="29"/>
  <c r="G109" i="29"/>
  <c r="E109" i="29"/>
  <c r="F100" i="29"/>
  <c r="G100" i="29"/>
  <c r="E100" i="29"/>
  <c r="F91" i="29"/>
  <c r="G91" i="29"/>
  <c r="F88" i="29"/>
  <c r="G88" i="29"/>
  <c r="F85" i="29"/>
  <c r="G85" i="29"/>
  <c r="F82" i="29"/>
  <c r="G82" i="29"/>
  <c r="F79" i="29"/>
  <c r="G79" i="29"/>
  <c r="F76" i="29"/>
  <c r="G76" i="29"/>
  <c r="E91" i="29"/>
  <c r="E88" i="29"/>
  <c r="E85" i="29"/>
  <c r="E82" i="29"/>
  <c r="E79" i="29"/>
  <c r="E76" i="29"/>
  <c r="F67" i="29"/>
  <c r="G67" i="29"/>
  <c r="E67" i="29"/>
  <c r="E64" i="29"/>
  <c r="F61" i="29"/>
  <c r="G61" i="29"/>
  <c r="E61" i="29"/>
  <c r="F49" i="29"/>
  <c r="G49" i="29"/>
  <c r="F46" i="29"/>
  <c r="G46" i="29"/>
  <c r="F43" i="29"/>
  <c r="G43" i="29"/>
  <c r="F40" i="29"/>
  <c r="G40" i="29"/>
  <c r="F37" i="29"/>
  <c r="G37" i="29"/>
  <c r="F34" i="29"/>
  <c r="G34" i="29"/>
  <c r="E49" i="29"/>
  <c r="E46" i="29"/>
  <c r="E43" i="29"/>
  <c r="E40" i="29"/>
  <c r="E37" i="29"/>
  <c r="E34" i="29"/>
  <c r="F28" i="29"/>
  <c r="G28" i="29"/>
  <c r="E28" i="29"/>
  <c r="F25" i="29"/>
  <c r="G25" i="29"/>
  <c r="E25" i="29"/>
  <c r="F19" i="29"/>
  <c r="G19" i="29"/>
  <c r="F16" i="29"/>
  <c r="G16" i="29"/>
  <c r="F13" i="29"/>
  <c r="F10" i="29"/>
  <c r="E19" i="29"/>
  <c r="E16" i="29"/>
  <c r="E13" i="29"/>
  <c r="E10" i="29"/>
  <c r="F7" i="29"/>
  <c r="G7" i="29"/>
  <c r="E7" i="29"/>
  <c r="F56" i="28"/>
  <c r="F23" i="28"/>
  <c r="L26" i="26"/>
  <c r="L24" i="26"/>
  <c r="L21" i="26"/>
  <c r="L22" i="26"/>
  <c r="L19" i="26"/>
  <c r="L18" i="26"/>
  <c r="L17" i="26"/>
  <c r="L13" i="26"/>
  <c r="L11" i="26"/>
  <c r="L10" i="26"/>
  <c r="L9" i="26"/>
  <c r="F23" i="26"/>
  <c r="F21" i="26"/>
  <c r="F20" i="26"/>
  <c r="F17" i="26"/>
  <c r="F15" i="26"/>
  <c r="F14" i="26"/>
  <c r="F13" i="26"/>
  <c r="F11" i="26"/>
  <c r="F10" i="26"/>
  <c r="F9" i="26"/>
  <c r="L16" i="26" l="1"/>
  <c r="H85" i="29"/>
  <c r="F94" i="29"/>
  <c r="G94" i="29"/>
  <c r="F93" i="29"/>
  <c r="G93" i="29"/>
  <c r="E94" i="29"/>
  <c r="E93" i="29"/>
  <c r="F92" i="29"/>
  <c r="G92" i="29"/>
  <c r="E92" i="29"/>
  <c r="F54" i="29"/>
  <c r="G54" i="29"/>
  <c r="F53" i="29"/>
  <c r="G53" i="29"/>
  <c r="F31" i="29"/>
  <c r="F30" i="29"/>
  <c r="G30" i="29"/>
  <c r="F29" i="29"/>
  <c r="G29" i="29"/>
  <c r="G21" i="29"/>
  <c r="G20" i="29"/>
  <c r="F55" i="29"/>
  <c r="G56" i="29" l="1"/>
  <c r="G57" i="29"/>
  <c r="H54" i="28" l="1"/>
  <c r="G37" i="28"/>
  <c r="H37" i="28" s="1"/>
  <c r="G34" i="28"/>
  <c r="H34" i="28" s="1"/>
  <c r="E13" i="28"/>
  <c r="L14" i="26"/>
  <c r="H31" i="28"/>
  <c r="H33" i="28"/>
  <c r="H36" i="28"/>
  <c r="G62" i="28" l="1"/>
  <c r="G56" i="28"/>
  <c r="E56" i="28"/>
  <c r="E47" i="28"/>
  <c r="G47" i="28"/>
  <c r="G38" i="28"/>
  <c r="G35" i="28"/>
  <c r="H35" i="28" s="1"/>
  <c r="G32" i="28"/>
  <c r="H32" i="28" s="1"/>
  <c r="G23" i="28"/>
  <c r="E14" i="28"/>
  <c r="E11" i="28"/>
  <c r="E8" i="28"/>
  <c r="G31" i="29" l="1"/>
  <c r="E19" i="26"/>
  <c r="D19" i="26"/>
  <c r="F19" i="26" s="1"/>
  <c r="E58" i="28"/>
  <c r="G64" i="28" l="1"/>
  <c r="E59" i="28"/>
  <c r="E54" i="29"/>
  <c r="E53" i="29"/>
  <c r="G112" i="29" l="1"/>
  <c r="G22" i="29"/>
  <c r="E52" i="29"/>
  <c r="E55" i="29" s="1"/>
  <c r="H108" i="29"/>
  <c r="H111" i="29" s="1"/>
  <c r="H114" i="29" s="1"/>
  <c r="E102" i="29"/>
  <c r="H99" i="29"/>
  <c r="H62" i="29"/>
  <c r="H63" i="29"/>
  <c r="H51" i="29"/>
  <c r="H50" i="29"/>
  <c r="H52" i="29" l="1"/>
  <c r="G55" i="29"/>
  <c r="G58" i="29" s="1"/>
  <c r="F41" i="28"/>
  <c r="G41" i="28"/>
  <c r="F40" i="28"/>
  <c r="G40" i="28"/>
  <c r="G43" i="28" s="1"/>
  <c r="F39" i="28"/>
  <c r="F42" i="28" s="1"/>
  <c r="G39" i="28"/>
  <c r="G42" i="28" s="1"/>
  <c r="E40" i="28"/>
  <c r="E43" i="28" s="1"/>
  <c r="E39" i="28"/>
  <c r="E42" i="28" s="1"/>
  <c r="E38" i="28"/>
  <c r="F43" i="28"/>
  <c r="H40" i="28"/>
  <c r="H30" i="28"/>
  <c r="H39" i="28" s="1"/>
  <c r="K12" i="26"/>
  <c r="J12" i="26"/>
  <c r="E12" i="26"/>
  <c r="E22" i="26"/>
  <c r="D22" i="26"/>
  <c r="F22" i="26" l="1"/>
  <c r="L12" i="26"/>
  <c r="E41" i="28"/>
  <c r="E44" i="28" s="1"/>
  <c r="H38" i="28"/>
  <c r="H41" i="28" s="1"/>
  <c r="G44" i="28"/>
  <c r="H42" i="28"/>
  <c r="F44" i="28"/>
  <c r="H43" i="28"/>
  <c r="H44" i="28" l="1"/>
  <c r="E69" i="29"/>
  <c r="F69" i="29"/>
  <c r="F72" i="29" s="1"/>
  <c r="G69" i="29"/>
  <c r="F68" i="29"/>
  <c r="F71" i="29" s="1"/>
  <c r="G68" i="29"/>
  <c r="G71" i="29" s="1"/>
  <c r="E68" i="29"/>
  <c r="E71" i="29" s="1"/>
  <c r="H64" i="29"/>
  <c r="G70" i="29"/>
  <c r="G73" i="29" s="1"/>
  <c r="F12" i="30"/>
  <c r="H12" i="30" s="1"/>
  <c r="C12" i="30"/>
  <c r="B12" i="30"/>
  <c r="G12" i="30"/>
  <c r="G111" i="29"/>
  <c r="G114" i="29" s="1"/>
  <c r="F111" i="29"/>
  <c r="F114" i="29" s="1"/>
  <c r="E111" i="29"/>
  <c r="E114" i="29" s="1"/>
  <c r="G110" i="29"/>
  <c r="G113" i="29" s="1"/>
  <c r="F110" i="29"/>
  <c r="F113" i="29" s="1"/>
  <c r="E110" i="29"/>
  <c r="E113" i="29" s="1"/>
  <c r="G115" i="29"/>
  <c r="F112" i="29"/>
  <c r="F115" i="29" s="1"/>
  <c r="H107" i="29"/>
  <c r="H110" i="29" s="1"/>
  <c r="H113" i="29" s="1"/>
  <c r="E106" i="29"/>
  <c r="E105" i="29"/>
  <c r="E104" i="29"/>
  <c r="G103" i="29"/>
  <c r="G106" i="29" s="1"/>
  <c r="F103" i="29"/>
  <c r="F106" i="29" s="1"/>
  <c r="E103" i="29"/>
  <c r="H102" i="29"/>
  <c r="H105" i="29" s="1"/>
  <c r="G102" i="29"/>
  <c r="F102" i="29"/>
  <c r="F105" i="29" s="1"/>
  <c r="G101" i="29"/>
  <c r="G104" i="29" s="1"/>
  <c r="F101" i="29"/>
  <c r="F104" i="29" s="1"/>
  <c r="E101" i="29"/>
  <c r="H100" i="29"/>
  <c r="H103" i="29" s="1"/>
  <c r="H106" i="29" s="1"/>
  <c r="H98" i="29"/>
  <c r="H101" i="29" s="1"/>
  <c r="H104" i="29" s="1"/>
  <c r="G97" i="29"/>
  <c r="F97" i="29"/>
  <c r="G96" i="29"/>
  <c r="F96" i="29"/>
  <c r="E96" i="29"/>
  <c r="G95" i="29"/>
  <c r="F95" i="29"/>
  <c r="E95" i="29"/>
  <c r="H90" i="29"/>
  <c r="H89" i="29"/>
  <c r="H88" i="29"/>
  <c r="H87" i="29"/>
  <c r="H86" i="29"/>
  <c r="H83" i="29"/>
  <c r="H82" i="29"/>
  <c r="H81" i="29"/>
  <c r="H80" i="29"/>
  <c r="H79" i="29"/>
  <c r="H78" i="29"/>
  <c r="H77" i="29"/>
  <c r="H76" i="29"/>
  <c r="H75" i="29"/>
  <c r="H74" i="29"/>
  <c r="H92" i="29" s="1"/>
  <c r="G72" i="29"/>
  <c r="E72" i="29"/>
  <c r="H67" i="29"/>
  <c r="H66" i="29"/>
  <c r="H65" i="29"/>
  <c r="H60" i="29"/>
  <c r="H69" i="29" s="1"/>
  <c r="H59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E30" i="29"/>
  <c r="E29" i="29"/>
  <c r="H28" i="29"/>
  <c r="H27" i="29"/>
  <c r="H26" i="29"/>
  <c r="E31" i="29"/>
  <c r="H24" i="29"/>
  <c r="H23" i="29"/>
  <c r="F21" i="29"/>
  <c r="F57" i="29" s="1"/>
  <c r="E21" i="29"/>
  <c r="F20" i="29"/>
  <c r="F56" i="29" s="1"/>
  <c r="E20" i="29"/>
  <c r="E56" i="29" s="1"/>
  <c r="F22" i="29"/>
  <c r="F58" i="29" s="1"/>
  <c r="H18" i="29"/>
  <c r="H17" i="29"/>
  <c r="H16" i="29"/>
  <c r="H15" i="29"/>
  <c r="H14" i="29"/>
  <c r="H13" i="29"/>
  <c r="H12" i="29"/>
  <c r="H11" i="29"/>
  <c r="H10" i="29"/>
  <c r="H9" i="29"/>
  <c r="H8" i="29"/>
  <c r="H6" i="29"/>
  <c r="H5" i="29"/>
  <c r="G65" i="28"/>
  <c r="E65" i="28"/>
  <c r="E68" i="28" s="1"/>
  <c r="F64" i="28"/>
  <c r="E64" i="28"/>
  <c r="G63" i="28"/>
  <c r="F63" i="28"/>
  <c r="E63" i="28"/>
  <c r="H63" i="28" s="1"/>
  <c r="F62" i="28"/>
  <c r="F65" i="28" s="1"/>
  <c r="H61" i="28"/>
  <c r="H60" i="28"/>
  <c r="G59" i="28"/>
  <c r="G58" i="28"/>
  <c r="G67" i="28" s="1"/>
  <c r="F58" i="28"/>
  <c r="G57" i="28"/>
  <c r="G66" i="28" s="1"/>
  <c r="F57" i="28"/>
  <c r="F66" i="28" s="1"/>
  <c r="E57" i="28"/>
  <c r="F59" i="28"/>
  <c r="H55" i="28"/>
  <c r="H56" i="28" s="1"/>
  <c r="G50" i="28"/>
  <c r="G53" i="28" s="1"/>
  <c r="E50" i="28"/>
  <c r="G49" i="28"/>
  <c r="G52" i="28" s="1"/>
  <c r="F49" i="28"/>
  <c r="F52" i="28" s="1"/>
  <c r="E49" i="28"/>
  <c r="G48" i="28"/>
  <c r="G51" i="28" s="1"/>
  <c r="F48" i="28"/>
  <c r="F51" i="28" s="1"/>
  <c r="E48" i="28"/>
  <c r="F47" i="28"/>
  <c r="F50" i="28" s="1"/>
  <c r="F53" i="28" s="1"/>
  <c r="H46" i="28"/>
  <c r="H45" i="28"/>
  <c r="G26" i="28"/>
  <c r="G29" i="28" s="1"/>
  <c r="E26" i="28"/>
  <c r="E29" i="28" s="1"/>
  <c r="G25" i="28"/>
  <c r="G28" i="28" s="1"/>
  <c r="F25" i="28"/>
  <c r="F28" i="28" s="1"/>
  <c r="E25" i="28"/>
  <c r="E28" i="28" s="1"/>
  <c r="G24" i="28"/>
  <c r="G27" i="28" s="1"/>
  <c r="F24" i="28"/>
  <c r="F27" i="28" s="1"/>
  <c r="E24" i="28"/>
  <c r="E27" i="28" s="1"/>
  <c r="F26" i="28"/>
  <c r="F29" i="28" s="1"/>
  <c r="H22" i="28"/>
  <c r="H25" i="28" s="1"/>
  <c r="H21" i="28"/>
  <c r="H24" i="28" s="1"/>
  <c r="G17" i="28"/>
  <c r="G20" i="28" s="1"/>
  <c r="F17" i="28"/>
  <c r="F20" i="28" s="1"/>
  <c r="G16" i="28"/>
  <c r="G19" i="28" s="1"/>
  <c r="F16" i="28"/>
  <c r="F19" i="28" s="1"/>
  <c r="E16" i="28"/>
  <c r="E19" i="28" s="1"/>
  <c r="G15" i="28"/>
  <c r="G18" i="28" s="1"/>
  <c r="F15" i="28"/>
  <c r="F18" i="28" s="1"/>
  <c r="E15" i="28"/>
  <c r="E18" i="28" s="1"/>
  <c r="H14" i="28"/>
  <c r="H13" i="28"/>
  <c r="H12" i="28"/>
  <c r="H11" i="28"/>
  <c r="H10" i="28"/>
  <c r="H9" i="28"/>
  <c r="H8" i="28"/>
  <c r="H7" i="28"/>
  <c r="H6" i="28"/>
  <c r="F67" i="28" l="1"/>
  <c r="H94" i="29"/>
  <c r="H49" i="28"/>
  <c r="F68" i="28"/>
  <c r="G68" i="28"/>
  <c r="H57" i="28"/>
  <c r="H62" i="28"/>
  <c r="H68" i="29"/>
  <c r="D12" i="30"/>
  <c r="H20" i="29"/>
  <c r="H29" i="29"/>
  <c r="H54" i="29"/>
  <c r="H93" i="29"/>
  <c r="H96" i="29" s="1"/>
  <c r="H21" i="29"/>
  <c r="H19" i="29"/>
  <c r="H30" i="29"/>
  <c r="H53" i="29"/>
  <c r="H55" i="29"/>
  <c r="H95" i="29"/>
  <c r="F71" i="28"/>
  <c r="H48" i="28"/>
  <c r="H58" i="28"/>
  <c r="H64" i="28"/>
  <c r="H65" i="28" s="1"/>
  <c r="H50" i="28"/>
  <c r="E112" i="29"/>
  <c r="E115" i="29" s="1"/>
  <c r="H109" i="29"/>
  <c r="H112" i="29" s="1"/>
  <c r="H115" i="29" s="1"/>
  <c r="F70" i="29"/>
  <c r="F73" i="29" s="1"/>
  <c r="H61" i="29"/>
  <c r="H70" i="29" s="1"/>
  <c r="H73" i="29" s="1"/>
  <c r="E97" i="29"/>
  <c r="E70" i="29"/>
  <c r="E73" i="29" s="1"/>
  <c r="G116" i="29"/>
  <c r="F117" i="29"/>
  <c r="H97" i="29"/>
  <c r="E116" i="29"/>
  <c r="H15" i="28"/>
  <c r="H18" i="28" s="1"/>
  <c r="F69" i="28"/>
  <c r="G70" i="28"/>
  <c r="H16" i="28"/>
  <c r="H19" i="28" s="1"/>
  <c r="G69" i="28"/>
  <c r="F70" i="28"/>
  <c r="H28" i="28"/>
  <c r="F118" i="29"/>
  <c r="F116" i="29"/>
  <c r="E57" i="29"/>
  <c r="E117" i="29" s="1"/>
  <c r="G117" i="29"/>
  <c r="H72" i="29"/>
  <c r="H71" i="29"/>
  <c r="E22" i="29"/>
  <c r="H7" i="29"/>
  <c r="H25" i="29"/>
  <c r="H31" i="29" s="1"/>
  <c r="H17" i="28"/>
  <c r="H20" i="28" s="1"/>
  <c r="H27" i="28"/>
  <c r="H29" i="28"/>
  <c r="H59" i="28"/>
  <c r="H68" i="28" s="1"/>
  <c r="E17" i="28"/>
  <c r="E20" i="28" s="1"/>
  <c r="E51" i="28"/>
  <c r="H51" i="28" s="1"/>
  <c r="E52" i="28"/>
  <c r="H52" i="28" s="1"/>
  <c r="E53" i="28"/>
  <c r="H53" i="28" s="1"/>
  <c r="E66" i="28"/>
  <c r="H66" i="28" s="1"/>
  <c r="E67" i="28"/>
  <c r="H23" i="28"/>
  <c r="H26" i="28" s="1"/>
  <c r="H47" i="28"/>
  <c r="H57" i="29" l="1"/>
  <c r="E118" i="29"/>
  <c r="H56" i="29"/>
  <c r="H22" i="29"/>
  <c r="H58" i="29" s="1"/>
  <c r="H117" i="29"/>
  <c r="G118" i="29"/>
  <c r="H67" i="28"/>
  <c r="E69" i="28"/>
  <c r="G71" i="28"/>
  <c r="H69" i="28"/>
  <c r="H116" i="29"/>
  <c r="E58" i="29"/>
  <c r="E70" i="28"/>
  <c r="H70" i="28" l="1"/>
  <c r="H71" i="28" s="1"/>
  <c r="H118" i="29"/>
  <c r="E71" i="28"/>
  <c r="K23" i="26"/>
  <c r="J23" i="26"/>
  <c r="L23" i="26" s="1"/>
  <c r="D12" i="26" l="1"/>
  <c r="F12" i="26" s="1"/>
  <c r="K25" i="26" l="1"/>
  <c r="L25" i="26" s="1"/>
  <c r="L7" i="26" s="1"/>
  <c r="J25" i="26"/>
  <c r="K16" i="26" l="1"/>
  <c r="J16" i="26"/>
  <c r="E16" i="26"/>
  <c r="D16" i="26"/>
  <c r="F16" i="26" s="1"/>
  <c r="K8" i="26"/>
  <c r="J8" i="26"/>
  <c r="J7" i="26" s="1"/>
  <c r="E8" i="26"/>
  <c r="D8" i="26"/>
  <c r="F8" i="26" s="1"/>
  <c r="K7" i="26" l="1"/>
  <c r="D7" i="26"/>
  <c r="F7" i="26" s="1"/>
  <c r="E7" i="26"/>
</calcChain>
</file>

<file path=xl/sharedStrings.xml><?xml version="1.0" encoding="utf-8"?>
<sst xmlns="http://schemas.openxmlformats.org/spreadsheetml/2006/main" count="382" uniqueCount="180">
  <si>
    <t>기타보조금</t>
    <phoneticPr fontId="6" type="noConversion"/>
  </si>
  <si>
    <t>세     입</t>
    <phoneticPr fontId="5" type="noConversion"/>
  </si>
  <si>
    <t>세     출</t>
    <phoneticPr fontId="5" type="noConversion"/>
  </si>
  <si>
    <t>항   목</t>
    <phoneticPr fontId="5" type="noConversion"/>
  </si>
  <si>
    <t>예산액</t>
    <phoneticPr fontId="3" type="noConversion"/>
  </si>
  <si>
    <t>결산액</t>
    <phoneticPr fontId="3" type="noConversion"/>
  </si>
  <si>
    <t>관</t>
    <phoneticPr fontId="5" type="noConversion"/>
  </si>
  <si>
    <t>항</t>
    <phoneticPr fontId="5" type="noConversion"/>
  </si>
  <si>
    <t>목</t>
    <phoneticPr fontId="5" type="noConversion"/>
  </si>
  <si>
    <t>총  계</t>
    <phoneticPr fontId="5" type="noConversion"/>
  </si>
  <si>
    <t>소   계</t>
    <phoneticPr fontId="5" type="noConversion"/>
  </si>
  <si>
    <t xml:space="preserve"> 사무비</t>
    <phoneticPr fontId="5" type="noConversion"/>
  </si>
  <si>
    <t xml:space="preserve">   소   계</t>
    <phoneticPr fontId="5" type="noConversion"/>
  </si>
  <si>
    <t xml:space="preserve"> 인건비</t>
    <phoneticPr fontId="5" type="noConversion"/>
  </si>
  <si>
    <t xml:space="preserve"> 업무추진비</t>
    <phoneticPr fontId="5" type="noConversion"/>
  </si>
  <si>
    <t xml:space="preserve"> 운영비</t>
    <phoneticPr fontId="5" type="noConversion"/>
  </si>
  <si>
    <t xml:space="preserve"> 재산조성비</t>
    <phoneticPr fontId="5" type="noConversion"/>
  </si>
  <si>
    <t>소   계</t>
    <phoneticPr fontId="3" type="noConversion"/>
  </si>
  <si>
    <t xml:space="preserve"> 사업비</t>
    <phoneticPr fontId="5" type="noConversion"/>
  </si>
  <si>
    <t xml:space="preserve"> 잡수입</t>
    <phoneticPr fontId="3" type="noConversion"/>
  </si>
  <si>
    <t>차기이월금</t>
    <phoneticPr fontId="3" type="noConversion"/>
  </si>
  <si>
    <t>잡수입</t>
    <phoneticPr fontId="3" type="noConversion"/>
  </si>
  <si>
    <t>이월금</t>
    <phoneticPr fontId="3" type="noConversion"/>
  </si>
  <si>
    <t>건강가정지원사업사업비</t>
    <phoneticPr fontId="3" type="noConversion"/>
  </si>
  <si>
    <t>가족역량강화지원사업비</t>
    <phoneticPr fontId="6" type="noConversion"/>
  </si>
  <si>
    <t>국고</t>
    <phoneticPr fontId="6" type="noConversion"/>
  </si>
  <si>
    <t>지방비</t>
    <phoneticPr fontId="6" type="noConversion"/>
  </si>
  <si>
    <t>보조금</t>
    <phoneticPr fontId="6" type="noConversion"/>
  </si>
  <si>
    <t>아이돌봄실비사업수입</t>
    <phoneticPr fontId="6" type="noConversion"/>
  </si>
  <si>
    <t>장난감도서관사업수입</t>
    <phoneticPr fontId="6" type="noConversion"/>
  </si>
  <si>
    <t>자산취득비</t>
    <phoneticPr fontId="3" type="noConversion"/>
  </si>
  <si>
    <t>당진시건강가정지원센터</t>
    <phoneticPr fontId="5" type="noConversion"/>
  </si>
  <si>
    <t xml:space="preserve"> 전년도 이월금</t>
    <phoneticPr fontId="3" type="noConversion"/>
  </si>
  <si>
    <t>반납금</t>
    <phoneticPr fontId="3" type="noConversion"/>
  </si>
  <si>
    <t>반납금</t>
    <phoneticPr fontId="6" type="noConversion"/>
  </si>
  <si>
    <t>가. 세입명세서</t>
    <phoneticPr fontId="5" type="noConversion"/>
  </si>
  <si>
    <t>과                  목</t>
    <phoneticPr fontId="5" type="noConversion"/>
  </si>
  <si>
    <t>구분</t>
    <phoneticPr fontId="5" type="noConversion"/>
  </si>
  <si>
    <t>구분</t>
    <phoneticPr fontId="5" type="noConversion"/>
  </si>
  <si>
    <t>정부
보조금</t>
    <phoneticPr fontId="5" type="noConversion"/>
  </si>
  <si>
    <t>정부
보조금</t>
    <phoneticPr fontId="5" type="noConversion"/>
  </si>
  <si>
    <t>계</t>
    <phoneticPr fontId="5" type="noConversion"/>
  </si>
  <si>
    <t>관</t>
    <phoneticPr fontId="5" type="noConversion"/>
  </si>
  <si>
    <t>항</t>
    <phoneticPr fontId="5" type="noConversion"/>
  </si>
  <si>
    <t>목</t>
    <phoneticPr fontId="5" type="noConversion"/>
  </si>
  <si>
    <t>국고</t>
    <phoneticPr fontId="6" type="noConversion"/>
  </si>
  <si>
    <t>예산</t>
    <phoneticPr fontId="5" type="noConversion"/>
  </si>
  <si>
    <t>예산</t>
    <phoneticPr fontId="5" type="noConversion"/>
  </si>
  <si>
    <t>결산</t>
    <phoneticPr fontId="5" type="noConversion"/>
  </si>
  <si>
    <t>증감</t>
    <phoneticPr fontId="5" type="noConversion"/>
  </si>
  <si>
    <t>증감</t>
    <phoneticPr fontId="5" type="noConversion"/>
  </si>
  <si>
    <t>지방비</t>
    <phoneticPr fontId="6" type="noConversion"/>
  </si>
  <si>
    <t>결산</t>
    <phoneticPr fontId="5" type="noConversion"/>
  </si>
  <si>
    <t>기타</t>
    <phoneticPr fontId="6" type="noConversion"/>
  </si>
  <si>
    <t>결산</t>
    <phoneticPr fontId="5" type="noConversion"/>
  </si>
  <si>
    <t>합계</t>
    <phoneticPr fontId="6" type="noConversion"/>
  </si>
  <si>
    <t>합계</t>
    <phoneticPr fontId="6" type="noConversion"/>
  </si>
  <si>
    <t>예산</t>
    <phoneticPr fontId="5" type="noConversion"/>
  </si>
  <si>
    <t>결산</t>
    <phoneticPr fontId="5" type="noConversion"/>
  </si>
  <si>
    <t>합계</t>
    <phoneticPr fontId="5" type="noConversion"/>
  </si>
  <si>
    <t>증감</t>
    <phoneticPr fontId="5" type="noConversion"/>
  </si>
  <si>
    <t>증감</t>
    <phoneticPr fontId="5" type="noConversion"/>
  </si>
  <si>
    <t>이월금</t>
    <phoneticPr fontId="6" type="noConversion"/>
  </si>
  <si>
    <t>증감</t>
    <phoneticPr fontId="6" type="noConversion"/>
  </si>
  <si>
    <t>결산</t>
    <phoneticPr fontId="5" type="noConversion"/>
  </si>
  <si>
    <t>합계</t>
    <phoneticPr fontId="6" type="noConversion"/>
  </si>
  <si>
    <t>잡수입</t>
    <phoneticPr fontId="6" type="noConversion"/>
  </si>
  <si>
    <t>예산</t>
    <phoneticPr fontId="5" type="noConversion"/>
  </si>
  <si>
    <t>예산</t>
    <phoneticPr fontId="5" type="noConversion"/>
  </si>
  <si>
    <t>결산</t>
    <phoneticPr fontId="5" type="noConversion"/>
  </si>
  <si>
    <t>합계</t>
    <phoneticPr fontId="5" type="noConversion"/>
  </si>
  <si>
    <t>결산</t>
    <phoneticPr fontId="5" type="noConversion"/>
  </si>
  <si>
    <t>세  입  총  계</t>
    <phoneticPr fontId="5" type="noConversion"/>
  </si>
  <si>
    <t>예산</t>
    <phoneticPr fontId="5" type="noConversion"/>
  </si>
  <si>
    <t>나. 세출명세서</t>
    <phoneticPr fontId="5" type="noConversion"/>
  </si>
  <si>
    <t>계</t>
    <phoneticPr fontId="5" type="noConversion"/>
  </si>
  <si>
    <t>항</t>
    <phoneticPr fontId="5" type="noConversion"/>
  </si>
  <si>
    <t>목</t>
    <phoneticPr fontId="5" type="noConversion"/>
  </si>
  <si>
    <t>사무비</t>
  </si>
  <si>
    <t>인건비</t>
  </si>
  <si>
    <t>급여</t>
  </si>
  <si>
    <t>예산</t>
  </si>
  <si>
    <t>결산</t>
  </si>
  <si>
    <t>증감</t>
  </si>
  <si>
    <t>제수당</t>
  </si>
  <si>
    <t>퇴직금 및 퇴직적립금</t>
  </si>
  <si>
    <t>사회보험부담금</t>
  </si>
  <si>
    <t>기타후생경비</t>
  </si>
  <si>
    <t>업무추진비</t>
  </si>
  <si>
    <t>기관운영비</t>
  </si>
  <si>
    <t>회의비</t>
  </si>
  <si>
    <t>합계</t>
    <phoneticPr fontId="6" type="noConversion"/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</si>
  <si>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</si>
  <si>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</si>
  <si>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</si>
  <si>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</si>
  <si>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</si>
  <si>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</si>
  <si>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  <phoneticPr fontId="6" type="noConversion"/>
  </si>
  <si>
    <t>시설비</t>
  </si>
  <si>
    <t>자산취득비</t>
  </si>
  <si>
    <t>합계</t>
    <phoneticPr fontId="6" type="noConversion"/>
  </si>
  <si>
    <t>재산조성비</t>
  </si>
  <si>
    <t>사업비</t>
  </si>
  <si>
    <t>반납금</t>
    <phoneticPr fontId="6" type="noConversion"/>
  </si>
  <si>
    <t>이월금</t>
    <phoneticPr fontId="6" type="noConversion"/>
  </si>
  <si>
    <t>세출총계</t>
    <phoneticPr fontId="6" type="noConversion"/>
  </si>
  <si>
    <t>구    분</t>
  </si>
  <si>
    <t>세            입</t>
  </si>
  <si>
    <t>구 분</t>
  </si>
  <si>
    <t>세            출</t>
  </si>
  <si>
    <t>예산액(A)</t>
  </si>
  <si>
    <t>결산액(B)</t>
  </si>
  <si>
    <t>예산액(C)</t>
  </si>
  <si>
    <t>결산액(D)</t>
  </si>
  <si>
    <t>보조금수입</t>
  </si>
  <si>
    <t>차기이월금</t>
  </si>
  <si>
    <t>반납금</t>
    <phoneticPr fontId="5" type="noConversion"/>
  </si>
  <si>
    <t>계</t>
  </si>
  <si>
    <t>후원금</t>
    <phoneticPr fontId="6" type="noConversion"/>
  </si>
  <si>
    <t>기관명: 당진시건강가정지원센터</t>
    <phoneticPr fontId="6" type="noConversion"/>
  </si>
  <si>
    <t>아이돌봄교육기관수입</t>
    <phoneticPr fontId="6" type="noConversion"/>
  </si>
  <si>
    <t>후원금</t>
    <phoneticPr fontId="5" type="noConversion"/>
  </si>
  <si>
    <t>지정후원금</t>
    <phoneticPr fontId="5" type="noConversion"/>
  </si>
  <si>
    <t>시설비</t>
    <phoneticPr fontId="6" type="noConversion"/>
  </si>
  <si>
    <t>시설장비유지비</t>
    <phoneticPr fontId="6" type="noConversion"/>
  </si>
  <si>
    <t>아이돌봄교육기관사업</t>
    <phoneticPr fontId="6" type="noConversion"/>
  </si>
  <si>
    <t>아이돌봄지원사업사업비</t>
    <phoneticPr fontId="6" type="noConversion"/>
  </si>
  <si>
    <t>공동육아나눔터</t>
    <phoneticPr fontId="6" type="noConversion"/>
  </si>
  <si>
    <t>워킹맘워킹대디지원사업비</t>
    <phoneticPr fontId="6" type="noConversion"/>
  </si>
  <si>
    <t>사업실비</t>
    <phoneticPr fontId="6" type="noConversion"/>
  </si>
  <si>
    <t>홍보비</t>
    <phoneticPr fontId="6" type="noConversion"/>
  </si>
  <si>
    <t>워킹맘워킹대디지원사업</t>
    <phoneticPr fontId="6" type="noConversion"/>
  </si>
  <si>
    <t>사업수입</t>
    <phoneticPr fontId="6" type="noConversion"/>
  </si>
  <si>
    <t>이월금</t>
    <phoneticPr fontId="6" type="noConversion"/>
  </si>
  <si>
    <t>잡수입</t>
    <phoneticPr fontId="5" type="noConversion"/>
  </si>
  <si>
    <t>예금이자수입</t>
    <phoneticPr fontId="6" type="noConversion"/>
  </si>
  <si>
    <t>사업비</t>
    <phoneticPr fontId="6" type="noConversion"/>
  </si>
  <si>
    <t>사업실비</t>
    <phoneticPr fontId="6" type="noConversion"/>
  </si>
  <si>
    <t>2020년 건강가정지원센터 결산서(총괄)</t>
    <phoneticPr fontId="5" type="noConversion"/>
  </si>
  <si>
    <t>건강가정지원센터 2020년 세입 · 세출 결산 총괄표</t>
    <phoneticPr fontId="5" type="noConversion"/>
  </si>
  <si>
    <t>2020년 세입명세서</t>
    <phoneticPr fontId="6" type="noConversion"/>
  </si>
  <si>
    <t>2020년 세출명세서</t>
    <phoneticPr fontId="6" type="noConversion"/>
  </si>
  <si>
    <t>별지. 2020년도 결산</t>
    <phoneticPr fontId="5" type="noConversion"/>
  </si>
  <si>
    <t>보조금</t>
    <phoneticPr fontId="6" type="noConversion"/>
  </si>
  <si>
    <t>사업수입</t>
    <phoneticPr fontId="5" type="noConversion"/>
  </si>
  <si>
    <t>보조금수입</t>
    <phoneticPr fontId="6" type="noConversion"/>
  </si>
  <si>
    <t>후원금</t>
    <phoneticPr fontId="5" type="noConversion"/>
  </si>
  <si>
    <t>후원금</t>
    <phoneticPr fontId="5" type="noConversion"/>
  </si>
  <si>
    <t>시설부담금</t>
    <phoneticPr fontId="5" type="noConversion"/>
  </si>
  <si>
    <t>증감(A-B)</t>
    <phoneticPr fontId="6" type="noConversion"/>
  </si>
  <si>
    <t>증감(C-D)</t>
    <phoneticPr fontId="6" type="noConversion"/>
  </si>
  <si>
    <t>시설부담금</t>
    <phoneticPr fontId="5" type="noConversion"/>
  </si>
  <si>
    <t>보조금</t>
    <phoneticPr fontId="6" type="noConversion"/>
  </si>
  <si>
    <t>지정후원금</t>
    <phoneticPr fontId="6" type="noConversion"/>
  </si>
  <si>
    <t>후원금</t>
    <phoneticPr fontId="6" type="noConversion"/>
  </si>
  <si>
    <t>아이돌봄실비사업</t>
    <phoneticPr fontId="6" type="noConversion"/>
  </si>
  <si>
    <t>장난감도서관실비사업</t>
    <phoneticPr fontId="6" type="noConversion"/>
  </si>
  <si>
    <t>아이돌봄교육기관</t>
    <phoneticPr fontId="6" type="noConversion"/>
  </si>
  <si>
    <t>전년도이월금</t>
    <phoneticPr fontId="6" type="noConversion"/>
  </si>
  <si>
    <t>예금이자</t>
    <phoneticPr fontId="6" type="noConversion"/>
  </si>
  <si>
    <t>잡수입</t>
    <phoneticPr fontId="6" type="noConversion"/>
  </si>
  <si>
    <t>시설장비
유지비</t>
    <phoneticPr fontId="6" type="noConversion"/>
  </si>
  <si>
    <t>사무비</t>
    <phoneticPr fontId="6" type="noConversion"/>
  </si>
  <si>
    <t>운영비</t>
    <phoneticPr fontId="6" type="noConversion"/>
  </si>
  <si>
    <t>재산조성비</t>
    <phoneticPr fontId="6" type="noConversion"/>
  </si>
  <si>
    <t>시설비</t>
    <phoneticPr fontId="6" type="noConversion"/>
  </si>
  <si>
    <t>사업비</t>
    <phoneticPr fontId="6" type="noConversion"/>
  </si>
  <si>
    <t>건강가정지원
사업</t>
    <phoneticPr fontId="6" type="noConversion"/>
  </si>
  <si>
    <t>가족역량강화
지원사업</t>
    <phoneticPr fontId="6" type="noConversion"/>
  </si>
  <si>
    <t>아이돌봄
지원사업</t>
    <phoneticPr fontId="6" type="noConversion"/>
  </si>
  <si>
    <t>공동육아
나눔터사업</t>
    <phoneticPr fontId="6" type="noConversion"/>
  </si>
  <si>
    <t>아이돌봄
교육기관사업</t>
    <phoneticPr fontId="6" type="noConversion"/>
  </si>
  <si>
    <t>이월금</t>
    <phoneticPr fontId="6" type="noConversion"/>
  </si>
  <si>
    <t>사업비</t>
    <phoneticPr fontId="6" type="noConversion"/>
  </si>
  <si>
    <t>사업비</t>
    <phoneticPr fontId="6" type="noConversion"/>
  </si>
  <si>
    <t>(단위 : 천원)</t>
    <phoneticPr fontId="3" type="noConversion"/>
  </si>
  <si>
    <t>(단위: 천원)</t>
    <phoneticPr fontId="6" type="noConversion"/>
  </si>
  <si>
    <t>(단위 : 원)</t>
    <phoneticPr fontId="5" type="noConversion"/>
  </si>
  <si>
    <t>(단위 : 원)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</si>
</sst>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#,##0_);[Red]\(#,##0\)"/>
    <numFmt numFmtId="178" formatCode="#,##0,;\△#,##0"/>
    <numFmt numFmtId="179" formatCode="#,##0;\△#,##0"/>
  </numFmts>
  <fonts count="48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sz val="9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20"/>
      <name val="맑은 고딕"/>
      <family val="3"/>
      <charset val="129"/>
      <scheme val="minor"/>
    </font>
    <font>
      <sz val="11"/>
      <name val="굴림"/>
      <family val="3"/>
      <charset val="129"/>
    </font>
    <font>
      <sz val="26"/>
      <name val="굴림체"/>
      <family val="3"/>
      <charset val="129"/>
    </font>
    <font>
      <b/>
      <sz val="22"/>
      <name val="굴림체"/>
      <family val="3"/>
      <charset val="129"/>
    </font>
    <font>
      <sz val="1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sz val="9"/>
      <color theme="1"/>
      <name val="맑은 고딕"/>
      <family val="3"/>
      <charset val="129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85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>
      <alignment horizontal="center" vertical="center"/>
    </xf>
    <xf numFmtId="0" fontId="10" fillId="0" borderId="0">
      <alignment horizontal="right" vertical="center"/>
    </xf>
    <xf numFmtId="0" fontId="7" fillId="0" borderId="0"/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6" borderId="37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" fillId="8" borderId="41" applyNumberFormat="0" applyFon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7" borderId="40" applyNumberFormat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21" fillId="5" borderId="37" applyNumberFormat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6" borderId="38" applyNumberFormat="0" applyAlignment="0" applyProtection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41" applyNumberFormat="0" applyFon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/>
    <xf numFmtId="0" fontId="41" fillId="0" borderId="0">
      <alignment vertical="center"/>
    </xf>
    <xf numFmtId="41" fontId="41" fillId="0" borderId="0">
      <alignment vertical="center"/>
    </xf>
  </cellStyleXfs>
  <cellXfs count="299">
    <xf numFmtId="0" fontId="0" fillId="0" borderId="0" xfId="0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176" fontId="9" fillId="0" borderId="20" xfId="0" applyNumberFormat="1" applyFont="1" applyFill="1" applyBorder="1" applyAlignment="1">
      <alignment vertical="center"/>
    </xf>
    <xf numFmtId="176" fontId="9" fillId="0" borderId="21" xfId="0" applyNumberFormat="1" applyFont="1" applyFill="1" applyBorder="1" applyAlignment="1">
      <alignment horizontal="right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32" xfId="0" applyFont="1" applyFill="1" applyBorder="1" applyAlignment="1">
      <alignment horizontal="left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176" fontId="9" fillId="0" borderId="32" xfId="0" applyNumberFormat="1" applyFont="1" applyFill="1" applyBorder="1" applyAlignment="1">
      <alignment horizontal="left" vertical="center"/>
    </xf>
    <xf numFmtId="176" fontId="9" fillId="0" borderId="21" xfId="0" applyNumberFormat="1" applyFont="1" applyFill="1" applyBorder="1" applyAlignment="1">
      <alignment horizontal="left" vertical="center"/>
    </xf>
    <xf numFmtId="0" fontId="9" fillId="0" borderId="9" xfId="0" applyFont="1" applyFill="1" applyBorder="1" applyAlignment="1">
      <alignment vertical="center"/>
    </xf>
    <xf numFmtId="176" fontId="9" fillId="0" borderId="20" xfId="0" applyNumberFormat="1" applyFont="1" applyFill="1" applyBorder="1" applyAlignment="1">
      <alignment horizontal="left" vertical="center"/>
    </xf>
    <xf numFmtId="176" fontId="9" fillId="0" borderId="17" xfId="0" applyNumberFormat="1" applyFont="1" applyFill="1" applyBorder="1" applyAlignment="1">
      <alignment horizontal="left" vertical="center"/>
    </xf>
    <xf numFmtId="176" fontId="9" fillId="0" borderId="13" xfId="0" applyNumberFormat="1" applyFont="1" applyFill="1" applyBorder="1" applyAlignment="1">
      <alignment horizontal="center" vertical="center"/>
    </xf>
    <xf numFmtId="176" fontId="9" fillId="0" borderId="13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center"/>
    </xf>
    <xf numFmtId="176" fontId="9" fillId="0" borderId="16" xfId="0" applyNumberFormat="1" applyFont="1" applyFill="1" applyBorder="1" applyAlignment="1">
      <alignment horizontal="left" vertical="center"/>
    </xf>
    <xf numFmtId="0" fontId="7" fillId="0" borderId="0" xfId="82"/>
    <xf numFmtId="0" fontId="9" fillId="0" borderId="33" xfId="0" applyFont="1" applyFill="1" applyBorder="1">
      <alignment vertical="center"/>
    </xf>
    <xf numFmtId="0" fontId="9" fillId="0" borderId="7" xfId="0" applyFont="1" applyFill="1" applyBorder="1">
      <alignment vertical="center"/>
    </xf>
    <xf numFmtId="41" fontId="0" fillId="0" borderId="0" xfId="0" applyNumberFormat="1" applyFont="1">
      <alignment vertical="center"/>
    </xf>
    <xf numFmtId="0" fontId="36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1" fontId="0" fillId="0" borderId="0" xfId="3" applyFont="1" applyAlignment="1">
      <alignment horizontal="center" vertical="center"/>
    </xf>
    <xf numFmtId="0" fontId="37" fillId="34" borderId="57" xfId="0" applyFont="1" applyFill="1" applyBorder="1" applyAlignment="1">
      <alignment horizontal="center" vertical="center"/>
    </xf>
    <xf numFmtId="0" fontId="37" fillId="34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35" borderId="1" xfId="0" applyFont="1" applyFill="1" applyBorder="1" applyAlignment="1">
      <alignment horizontal="center" vertical="center"/>
    </xf>
    <xf numFmtId="0" fontId="38" fillId="36" borderId="1" xfId="0" applyFont="1" applyFill="1" applyBorder="1" applyAlignment="1">
      <alignment horizontal="center" vertical="center"/>
    </xf>
    <xf numFmtId="0" fontId="36" fillId="34" borderId="13" xfId="0" applyFont="1" applyFill="1" applyBorder="1" applyAlignment="1">
      <alignment horizontal="center" vertical="center" wrapText="1"/>
    </xf>
    <xf numFmtId="0" fontId="36" fillId="34" borderId="7" xfId="0" applyFont="1" applyFill="1" applyBorder="1" applyAlignment="1">
      <alignment horizontal="center" vertical="center" shrinkToFit="1"/>
    </xf>
    <xf numFmtId="41" fontId="0" fillId="0" borderId="0" xfId="3" applyFont="1">
      <alignment vertical="center"/>
    </xf>
    <xf numFmtId="0" fontId="36" fillId="34" borderId="57" xfId="0" applyFont="1" applyFill="1" applyBorder="1" applyAlignment="1">
      <alignment horizontal="center" vertical="center"/>
    </xf>
    <xf numFmtId="0" fontId="36" fillId="34" borderId="1" xfId="0" applyFont="1" applyFill="1" applyBorder="1" applyAlignment="1">
      <alignment horizontal="center" vertical="center"/>
    </xf>
    <xf numFmtId="0" fontId="10" fillId="36" borderId="64" xfId="0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0" fontId="40" fillId="38" borderId="63" xfId="0" applyFont="1" applyFill="1" applyBorder="1" applyAlignment="1">
      <alignment horizontal="center" vertical="center" wrapText="1"/>
    </xf>
    <xf numFmtId="0" fontId="40" fillId="38" borderId="64" xfId="0" applyFont="1" applyFill="1" applyBorder="1" applyAlignment="1">
      <alignment horizontal="center" vertical="center" wrapText="1"/>
    </xf>
    <xf numFmtId="41" fontId="0" fillId="0" borderId="0" xfId="1" applyFont="1">
      <alignment vertical="center"/>
    </xf>
    <xf numFmtId="0" fontId="42" fillId="0" borderId="0" xfId="83" applyNumberFormat="1" applyFont="1" applyAlignment="1">
      <alignment vertical="center"/>
    </xf>
    <xf numFmtId="41" fontId="42" fillId="0" borderId="0" xfId="84" applyNumberFormat="1" applyFont="1" applyAlignment="1">
      <alignment vertical="center"/>
    </xf>
    <xf numFmtId="41" fontId="42" fillId="0" borderId="0" xfId="84" applyNumberFormat="1" applyFont="1">
      <alignment vertical="center"/>
    </xf>
    <xf numFmtId="176" fontId="42" fillId="0" borderId="0" xfId="83" applyNumberFormat="1" applyFont="1">
      <alignment vertical="center"/>
    </xf>
    <xf numFmtId="41" fontId="43" fillId="0" borderId="0" xfId="84" applyNumberFormat="1" applyFont="1">
      <alignment vertical="center"/>
    </xf>
    <xf numFmtId="0" fontId="41" fillId="0" borderId="0" xfId="83" applyNumberFormat="1">
      <alignment vertical="center"/>
    </xf>
    <xf numFmtId="0" fontId="41" fillId="0" borderId="0" xfId="83" applyNumberFormat="1" applyAlignment="1">
      <alignment vertical="center"/>
    </xf>
    <xf numFmtId="41" fontId="42" fillId="0" borderId="0" xfId="84" applyNumberFormat="1" applyFont="1" applyAlignment="1">
      <alignment horizontal="right" vertical="center"/>
    </xf>
    <xf numFmtId="41" fontId="42" fillId="0" borderId="0" xfId="84" applyNumberFormat="1" applyFont="1" applyAlignment="1">
      <alignment horizontal="center" vertical="center"/>
    </xf>
    <xf numFmtId="176" fontId="42" fillId="0" borderId="0" xfId="83" applyNumberFormat="1" applyFont="1" applyAlignment="1">
      <alignment horizontal="center" vertical="center"/>
    </xf>
    <xf numFmtId="0" fontId="41" fillId="0" borderId="0" xfId="83" applyNumberFormat="1" applyAlignment="1">
      <alignment horizontal="center" vertical="center"/>
    </xf>
    <xf numFmtId="0" fontId="0" fillId="0" borderId="0" xfId="0" applyFont="1" applyFill="1" applyBorder="1">
      <alignment vertical="center"/>
    </xf>
    <xf numFmtId="0" fontId="9" fillId="0" borderId="21" xfId="0" applyFont="1" applyFill="1" applyBorder="1" applyAlignment="1">
      <alignment horizontal="center" vertical="center"/>
    </xf>
    <xf numFmtId="0" fontId="34" fillId="0" borderId="44" xfId="0" applyFont="1" applyBorder="1">
      <alignment vertical="center"/>
    </xf>
    <xf numFmtId="0" fontId="9" fillId="0" borderId="44" xfId="0" applyFont="1" applyFill="1" applyBorder="1" applyAlignment="1">
      <alignment vertical="center"/>
    </xf>
    <xf numFmtId="176" fontId="9" fillId="0" borderId="44" xfId="0" applyNumberFormat="1" applyFont="1" applyFill="1" applyBorder="1" applyAlignment="1">
      <alignment vertical="center"/>
    </xf>
    <xf numFmtId="0" fontId="40" fillId="38" borderId="8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34" fillId="0" borderId="0" xfId="0" applyFont="1" applyBorder="1">
      <alignment vertical="center"/>
    </xf>
    <xf numFmtId="0" fontId="9" fillId="0" borderId="13" xfId="0" applyFont="1" applyFill="1" applyBorder="1" applyAlignment="1">
      <alignment vertical="center"/>
    </xf>
    <xf numFmtId="176" fontId="9" fillId="0" borderId="13" xfId="0" applyNumberFormat="1" applyFont="1" applyFill="1" applyBorder="1" applyAlignment="1">
      <alignment vertical="center"/>
    </xf>
    <xf numFmtId="0" fontId="0" fillId="0" borderId="7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11" fillId="0" borderId="86" xfId="0" applyFont="1" applyFill="1" applyBorder="1" applyAlignment="1">
      <alignment horizontal="center" vertical="center"/>
    </xf>
    <xf numFmtId="0" fontId="10" fillId="33" borderId="64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/>
    </xf>
    <xf numFmtId="0" fontId="9" fillId="0" borderId="59" xfId="0" applyFont="1" applyFill="1" applyBorder="1">
      <alignment vertical="center"/>
    </xf>
    <xf numFmtId="0" fontId="10" fillId="37" borderId="65" xfId="0" applyFont="1" applyFill="1" applyBorder="1" applyAlignment="1">
      <alignment horizontal="center" vertical="top" wrapText="1"/>
    </xf>
    <xf numFmtId="0" fontId="10" fillId="37" borderId="64" xfId="0" applyFont="1" applyFill="1" applyBorder="1" applyAlignment="1">
      <alignment horizontal="center" vertical="top" wrapText="1"/>
    </xf>
    <xf numFmtId="0" fontId="10" fillId="37" borderId="65" xfId="0" applyFont="1" applyFill="1" applyBorder="1" applyAlignment="1">
      <alignment horizontal="center" vertical="center" wrapText="1"/>
    </xf>
    <xf numFmtId="0" fontId="10" fillId="37" borderId="62" xfId="0" applyFont="1" applyFill="1" applyBorder="1" applyAlignment="1">
      <alignment horizontal="center" vertical="center" wrapText="1"/>
    </xf>
    <xf numFmtId="0" fontId="10" fillId="37" borderId="64" xfId="0" applyFont="1" applyFill="1" applyBorder="1" applyAlignment="1">
      <alignment horizontal="center" vertical="center" wrapText="1"/>
    </xf>
    <xf numFmtId="0" fontId="10" fillId="37" borderId="69" xfId="0" applyFont="1" applyFill="1" applyBorder="1" applyAlignment="1">
      <alignment horizontal="center" vertical="center" wrapText="1"/>
    </xf>
    <xf numFmtId="0" fontId="10" fillId="37" borderId="71" xfId="0" applyFont="1" applyFill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/>
    </xf>
    <xf numFmtId="0" fontId="38" fillId="0" borderId="14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8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76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 wrapText="1"/>
    </xf>
    <xf numFmtId="0" fontId="10" fillId="0" borderId="62" xfId="0" applyFont="1" applyFill="1" applyBorder="1" applyAlignment="1">
      <alignment horizontal="center" vertical="center" wrapText="1"/>
    </xf>
    <xf numFmtId="0" fontId="10" fillId="0" borderId="80" xfId="0" applyFont="1" applyFill="1" applyBorder="1" applyAlignment="1">
      <alignment horizontal="center" vertical="center" wrapText="1"/>
    </xf>
    <xf numFmtId="0" fontId="10" fillId="0" borderId="81" xfId="0" applyFont="1" applyFill="1" applyBorder="1" applyAlignment="1">
      <alignment horizontal="center" vertical="center" wrapText="1"/>
    </xf>
    <xf numFmtId="0" fontId="10" fillId="0" borderId="97" xfId="0" applyFont="1" applyFill="1" applyBorder="1" applyAlignment="1">
      <alignment horizontal="center" vertical="center" wrapText="1"/>
    </xf>
    <xf numFmtId="0" fontId="10" fillId="0" borderId="98" xfId="0" applyFont="1" applyFill="1" applyBorder="1" applyAlignment="1">
      <alignment horizontal="center" vertical="center" wrapText="1"/>
    </xf>
    <xf numFmtId="41" fontId="44" fillId="0" borderId="1" xfId="84" applyNumberFormat="1" applyFont="1" applyBorder="1" applyAlignment="1">
      <alignment horizontal="center" vertical="center"/>
    </xf>
    <xf numFmtId="41" fontId="44" fillId="0" borderId="5" xfId="84" applyNumberFormat="1" applyFont="1" applyBorder="1" applyAlignment="1">
      <alignment horizontal="center" vertical="center"/>
    </xf>
    <xf numFmtId="0" fontId="45" fillId="0" borderId="57" xfId="83" applyNumberFormat="1" applyFont="1" applyBorder="1" applyAlignment="1">
      <alignment horizontal="distributed" vertical="center"/>
    </xf>
    <xf numFmtId="0" fontId="45" fillId="0" borderId="75" xfId="83" applyNumberFormat="1" applyFont="1" applyBorder="1" applyAlignment="1">
      <alignment horizontal="center" vertical="center"/>
    </xf>
    <xf numFmtId="178" fontId="9" fillId="0" borderId="21" xfId="1" applyNumberFormat="1" applyFont="1" applyFill="1" applyBorder="1" applyAlignment="1">
      <alignment horizontal="right" vertical="center"/>
    </xf>
    <xf numFmtId="178" fontId="9" fillId="0" borderId="1" xfId="1" applyNumberFormat="1" applyFont="1" applyFill="1" applyBorder="1" applyAlignment="1">
      <alignment horizontal="right" vertical="center"/>
    </xf>
    <xf numFmtId="178" fontId="9" fillId="33" borderId="1" xfId="1" applyNumberFormat="1" applyFont="1" applyFill="1" applyBorder="1" applyAlignment="1">
      <alignment horizontal="right" vertical="center"/>
    </xf>
    <xf numFmtId="178" fontId="9" fillId="0" borderId="13" xfId="1" applyNumberFormat="1" applyFont="1" applyFill="1" applyBorder="1" applyAlignment="1">
      <alignment horizontal="right" vertical="center"/>
    </xf>
    <xf numFmtId="178" fontId="9" fillId="0" borderId="17" xfId="1" applyNumberFormat="1" applyFont="1" applyFill="1" applyBorder="1" applyAlignment="1">
      <alignment horizontal="right" vertical="center"/>
    </xf>
    <xf numFmtId="178" fontId="11" fillId="0" borderId="13" xfId="1" applyNumberFormat="1" applyFont="1" applyFill="1" applyBorder="1" applyAlignment="1">
      <alignment horizontal="right" vertical="center"/>
    </xf>
    <xf numFmtId="178" fontId="11" fillId="0" borderId="12" xfId="1" applyNumberFormat="1" applyFont="1" applyFill="1" applyBorder="1" applyAlignment="1">
      <alignment horizontal="right" vertical="center"/>
    </xf>
    <xf numFmtId="178" fontId="9" fillId="33" borderId="21" xfId="1" applyNumberFormat="1" applyFont="1" applyFill="1" applyBorder="1" applyAlignment="1">
      <alignment horizontal="right" vertical="center"/>
    </xf>
    <xf numFmtId="178" fontId="9" fillId="0" borderId="14" xfId="1" applyNumberFormat="1" applyFont="1" applyFill="1" applyBorder="1" applyAlignment="1">
      <alignment horizontal="right" vertical="center"/>
    </xf>
    <xf numFmtId="178" fontId="45" fillId="0" borderId="1" xfId="83" applyNumberFormat="1" applyFont="1" applyBorder="1" applyAlignment="1">
      <alignment horizontal="distributed" vertical="center"/>
    </xf>
    <xf numFmtId="178" fontId="45" fillId="0" borderId="1" xfId="83" applyNumberFormat="1" applyFont="1" applyFill="1" applyBorder="1" applyAlignment="1">
      <alignment horizontal="distributed" vertical="center"/>
    </xf>
    <xf numFmtId="178" fontId="45" fillId="0" borderId="2" xfId="84" applyNumberFormat="1" applyFont="1" applyBorder="1" applyAlignment="1">
      <alignment horizontal="center" vertical="center"/>
    </xf>
    <xf numFmtId="0" fontId="47" fillId="0" borderId="0" xfId="0" applyFont="1">
      <alignment vertical="center"/>
    </xf>
    <xf numFmtId="179" fontId="11" fillId="0" borderId="14" xfId="1" applyNumberFormat="1" applyFont="1" applyFill="1" applyBorder="1" applyAlignment="1">
      <alignment horizontal="right" vertical="center"/>
    </xf>
    <xf numFmtId="179" fontId="11" fillId="0" borderId="17" xfId="1" applyNumberFormat="1" applyFont="1" applyFill="1" applyBorder="1" applyAlignment="1">
      <alignment horizontal="right" vertical="center"/>
    </xf>
    <xf numFmtId="179" fontId="11" fillId="0" borderId="87" xfId="1" applyNumberFormat="1" applyFont="1" applyFill="1" applyBorder="1" applyAlignment="1">
      <alignment horizontal="right" vertical="center"/>
    </xf>
    <xf numFmtId="179" fontId="9" fillId="33" borderId="1" xfId="1" applyNumberFormat="1" applyFont="1" applyFill="1" applyBorder="1" applyAlignment="1">
      <alignment horizontal="right" vertical="center"/>
    </xf>
    <xf numFmtId="179" fontId="9" fillId="33" borderId="20" xfId="1" applyNumberFormat="1" applyFont="1" applyFill="1" applyBorder="1" applyAlignment="1">
      <alignment horizontal="right" vertical="center"/>
    </xf>
    <xf numFmtId="179" fontId="9" fillId="33" borderId="5" xfId="1" applyNumberFormat="1" applyFont="1" applyFill="1" applyBorder="1" applyAlignment="1">
      <alignment horizontal="right" vertical="center"/>
    </xf>
    <xf numFmtId="179" fontId="9" fillId="0" borderId="1" xfId="1" applyNumberFormat="1" applyFont="1" applyFill="1" applyBorder="1" applyAlignment="1">
      <alignment horizontal="right" vertical="center"/>
    </xf>
    <xf numFmtId="179" fontId="9" fillId="0" borderId="20" xfId="1" applyNumberFormat="1" applyFont="1" applyFill="1" applyBorder="1" applyAlignment="1">
      <alignment horizontal="right" vertical="center"/>
    </xf>
    <xf numFmtId="179" fontId="9" fillId="0" borderId="5" xfId="1" applyNumberFormat="1" applyFont="1" applyFill="1" applyBorder="1" applyAlignment="1">
      <alignment horizontal="right" vertical="center"/>
    </xf>
    <xf numFmtId="179" fontId="9" fillId="0" borderId="13" xfId="1" applyNumberFormat="1" applyFont="1" applyFill="1" applyBorder="1" applyAlignment="1">
      <alignment horizontal="right" vertical="center"/>
    </xf>
    <xf numFmtId="179" fontId="9" fillId="0" borderId="17" xfId="1" applyNumberFormat="1" applyFont="1" applyFill="1" applyBorder="1" applyAlignment="1">
      <alignment horizontal="right" vertical="center"/>
    </xf>
    <xf numFmtId="179" fontId="9" fillId="33" borderId="1" xfId="0" applyNumberFormat="1" applyFont="1" applyFill="1" applyBorder="1" applyAlignment="1">
      <alignment horizontal="right" vertical="center"/>
    </xf>
    <xf numFmtId="179" fontId="9" fillId="33" borderId="17" xfId="1" applyNumberFormat="1" applyFont="1" applyFill="1" applyBorder="1" applyAlignment="1">
      <alignment horizontal="right" vertical="center"/>
    </xf>
    <xf numFmtId="179" fontId="9" fillId="33" borderId="14" xfId="0" applyNumberFormat="1" applyFont="1" applyFill="1" applyBorder="1" applyAlignment="1">
      <alignment horizontal="right" vertical="center"/>
    </xf>
    <xf numFmtId="179" fontId="9" fillId="0" borderId="2" xfId="0" applyNumberFormat="1" applyFont="1" applyFill="1" applyBorder="1" applyAlignment="1">
      <alignment horizontal="right" vertical="center"/>
    </xf>
    <xf numFmtId="179" fontId="9" fillId="0" borderId="33" xfId="0" applyNumberFormat="1" applyFont="1" applyFill="1" applyBorder="1" applyAlignment="1">
      <alignment horizontal="right" vertical="center"/>
    </xf>
    <xf numFmtId="179" fontId="9" fillId="0" borderId="6" xfId="1" applyNumberFormat="1" applyFont="1" applyFill="1" applyBorder="1" applyAlignment="1">
      <alignment horizontal="right" vertical="center"/>
    </xf>
    <xf numFmtId="179" fontId="38" fillId="0" borderId="1" xfId="3" applyNumberFormat="1" applyFont="1" applyBorder="1" applyAlignment="1">
      <alignment horizontal="right" vertical="center"/>
    </xf>
    <xf numFmtId="179" fontId="38" fillId="0" borderId="5" xfId="3" applyNumberFormat="1" applyFont="1" applyBorder="1" applyAlignment="1">
      <alignment horizontal="right" vertical="center"/>
    </xf>
    <xf numFmtId="179" fontId="38" fillId="35" borderId="1" xfId="3" applyNumberFormat="1" applyFont="1" applyFill="1" applyBorder="1" applyAlignment="1">
      <alignment horizontal="right" vertical="center"/>
    </xf>
    <xf numFmtId="179" fontId="38" fillId="35" borderId="5" xfId="3" applyNumberFormat="1" applyFont="1" applyFill="1" applyBorder="1" applyAlignment="1">
      <alignment horizontal="right" vertical="center"/>
    </xf>
    <xf numFmtId="179" fontId="38" fillId="36" borderId="1" xfId="3" applyNumberFormat="1" applyFont="1" applyFill="1" applyBorder="1" applyAlignment="1">
      <alignment horizontal="right" vertical="center"/>
    </xf>
    <xf numFmtId="179" fontId="38" fillId="36" borderId="5" xfId="3" applyNumberFormat="1" applyFont="1" applyFill="1" applyBorder="1" applyAlignment="1">
      <alignment horizontal="right" vertical="center"/>
    </xf>
    <xf numFmtId="179" fontId="38" fillId="0" borderId="20" xfId="3" applyNumberFormat="1" applyFont="1" applyBorder="1" applyAlignment="1">
      <alignment horizontal="right" vertical="center"/>
    </xf>
    <xf numFmtId="179" fontId="38" fillId="0" borderId="1" xfId="3" applyNumberFormat="1" applyFont="1" applyBorder="1" applyAlignment="1">
      <alignment horizontal="right" vertical="center" wrapText="1"/>
    </xf>
    <xf numFmtId="179" fontId="38" fillId="0" borderId="20" xfId="3" applyNumberFormat="1" applyFont="1" applyBorder="1" applyAlignment="1">
      <alignment horizontal="right" vertical="center" wrapText="1"/>
    </xf>
    <xf numFmtId="179" fontId="38" fillId="0" borderId="14" xfId="3" applyNumberFormat="1" applyFont="1" applyBorder="1" applyAlignment="1">
      <alignment horizontal="right" vertical="center" wrapText="1"/>
    </xf>
    <xf numFmtId="179" fontId="38" fillId="0" borderId="17" xfId="3" applyNumberFormat="1" applyFont="1" applyBorder="1" applyAlignment="1">
      <alignment horizontal="right" vertical="center" wrapText="1"/>
    </xf>
    <xf numFmtId="179" fontId="38" fillId="0" borderId="14" xfId="3" applyNumberFormat="1" applyFont="1" applyBorder="1" applyAlignment="1">
      <alignment horizontal="right" vertical="center"/>
    </xf>
    <xf numFmtId="179" fontId="37" fillId="34" borderId="13" xfId="3" applyNumberFormat="1" applyFont="1" applyFill="1" applyBorder="1" applyAlignment="1">
      <alignment horizontal="right" vertical="center" wrapText="1"/>
    </xf>
    <xf numFmtId="179" fontId="37" fillId="34" borderId="15" xfId="3" applyNumberFormat="1" applyFont="1" applyFill="1" applyBorder="1" applyAlignment="1">
      <alignment horizontal="right" vertical="center" wrapText="1"/>
    </xf>
    <xf numFmtId="179" fontId="37" fillId="34" borderId="2" xfId="3" applyNumberFormat="1" applyFont="1" applyFill="1" applyBorder="1" applyAlignment="1">
      <alignment horizontal="right" vertical="center" wrapText="1"/>
    </xf>
    <xf numFmtId="179" fontId="37" fillId="34" borderId="7" xfId="3" applyNumberFormat="1" applyFont="1" applyFill="1" applyBorder="1" applyAlignment="1">
      <alignment horizontal="right" vertical="center" wrapText="1"/>
    </xf>
    <xf numFmtId="179" fontId="37" fillId="34" borderId="6" xfId="3" applyNumberFormat="1" applyFont="1" applyFill="1" applyBorder="1" applyAlignment="1">
      <alignment horizontal="right" vertical="center" wrapText="1"/>
    </xf>
    <xf numFmtId="179" fontId="10" fillId="0" borderId="64" xfId="0" applyNumberFormat="1" applyFont="1" applyFill="1" applyBorder="1" applyAlignment="1">
      <alignment horizontal="right" vertical="center" wrapText="1"/>
    </xf>
    <xf numFmtId="179" fontId="10" fillId="0" borderId="63" xfId="0" applyNumberFormat="1" applyFont="1" applyFill="1" applyBorder="1" applyAlignment="1">
      <alignment horizontal="right" vertical="center" wrapText="1"/>
    </xf>
    <xf numFmtId="179" fontId="46" fillId="0" borderId="1" xfId="3" applyNumberFormat="1" applyFont="1" applyFill="1" applyBorder="1" applyAlignment="1">
      <alignment horizontal="right" vertical="center"/>
    </xf>
    <xf numFmtId="179" fontId="10" fillId="0" borderId="77" xfId="0" applyNumberFormat="1" applyFont="1" applyFill="1" applyBorder="1" applyAlignment="1">
      <alignment horizontal="right" vertical="center" wrapText="1"/>
    </xf>
    <xf numFmtId="179" fontId="10" fillId="0" borderId="64" xfId="1" applyNumberFormat="1" applyFont="1" applyFill="1" applyBorder="1" applyAlignment="1">
      <alignment horizontal="right" vertical="center" wrapText="1"/>
    </xf>
    <xf numFmtId="179" fontId="10" fillId="33" borderId="64" xfId="0" applyNumberFormat="1" applyFont="1" applyFill="1" applyBorder="1" applyAlignment="1">
      <alignment horizontal="right" vertical="center" wrapText="1"/>
    </xf>
    <xf numFmtId="179" fontId="10" fillId="33" borderId="79" xfId="0" applyNumberFormat="1" applyFont="1" applyFill="1" applyBorder="1" applyAlignment="1">
      <alignment horizontal="right" vertical="center" wrapText="1"/>
    </xf>
    <xf numFmtId="179" fontId="39" fillId="0" borderId="64" xfId="0" applyNumberFormat="1" applyFont="1" applyFill="1" applyBorder="1" applyAlignment="1">
      <alignment horizontal="right" vertical="center" wrapText="1"/>
    </xf>
    <xf numFmtId="179" fontId="39" fillId="0" borderId="1" xfId="1" applyNumberFormat="1" applyFont="1" applyFill="1" applyBorder="1" applyAlignment="1">
      <alignment horizontal="right" vertical="center"/>
    </xf>
    <xf numFmtId="179" fontId="10" fillId="0" borderId="71" xfId="0" applyNumberFormat="1" applyFont="1" applyFill="1" applyBorder="1" applyAlignment="1">
      <alignment horizontal="right" vertical="center" wrapText="1"/>
    </xf>
    <xf numFmtId="179" fontId="10" fillId="0" borderId="1" xfId="1" applyNumberFormat="1" applyFont="1" applyFill="1" applyBorder="1" applyAlignment="1">
      <alignment horizontal="right" vertical="center" wrapText="1"/>
    </xf>
    <xf numFmtId="179" fontId="10" fillId="0" borderId="98" xfId="0" applyNumberFormat="1" applyFont="1" applyFill="1" applyBorder="1" applyAlignment="1">
      <alignment horizontal="right" vertical="center" wrapText="1"/>
    </xf>
    <xf numFmtId="179" fontId="10" fillId="0" borderId="99" xfId="0" applyNumberFormat="1" applyFont="1" applyFill="1" applyBorder="1" applyAlignment="1">
      <alignment horizontal="right" vertical="center" wrapText="1"/>
    </xf>
    <xf numFmtId="179" fontId="10" fillId="0" borderId="79" xfId="0" applyNumberFormat="1" applyFont="1" applyFill="1" applyBorder="1" applyAlignment="1">
      <alignment horizontal="right" vertical="center" wrapText="1"/>
    </xf>
    <xf numFmtId="179" fontId="10" fillId="36" borderId="64" xfId="0" applyNumberFormat="1" applyFont="1" applyFill="1" applyBorder="1" applyAlignment="1">
      <alignment horizontal="right" vertical="center" wrapText="1"/>
    </xf>
    <xf numFmtId="179" fontId="10" fillId="36" borderId="79" xfId="0" applyNumberFormat="1" applyFont="1" applyFill="1" applyBorder="1" applyAlignment="1">
      <alignment horizontal="right" vertical="center" wrapText="1"/>
    </xf>
    <xf numFmtId="179" fontId="40" fillId="38" borderId="63" xfId="0" applyNumberFormat="1" applyFont="1" applyFill="1" applyBorder="1" applyAlignment="1">
      <alignment horizontal="right" vertical="center" wrapText="1"/>
    </xf>
    <xf numFmtId="179" fontId="40" fillId="38" borderId="77" xfId="0" applyNumberFormat="1" applyFont="1" applyFill="1" applyBorder="1" applyAlignment="1">
      <alignment horizontal="right" vertical="center" wrapText="1"/>
    </xf>
    <xf numFmtId="179" fontId="40" fillId="38" borderId="83" xfId="0" applyNumberFormat="1" applyFont="1" applyFill="1" applyBorder="1" applyAlignment="1">
      <alignment horizontal="right" vertical="center" wrapText="1"/>
    </xf>
    <xf numFmtId="179" fontId="40" fillId="38" borderId="84" xfId="0" applyNumberFormat="1" applyFont="1" applyFill="1" applyBorder="1" applyAlignment="1">
      <alignment horizontal="right" vertical="center" wrapText="1"/>
    </xf>
    <xf numFmtId="179" fontId="45" fillId="0" borderId="1" xfId="84" applyNumberFormat="1" applyFont="1" applyBorder="1" applyAlignment="1">
      <alignment vertical="center"/>
    </xf>
    <xf numFmtId="179" fontId="45" fillId="0" borderId="2" xfId="84" applyNumberFormat="1" applyFont="1" applyBorder="1" applyAlignment="1">
      <alignment vertical="center"/>
    </xf>
    <xf numFmtId="179" fontId="45" fillId="0" borderId="5" xfId="84" applyNumberFormat="1" applyFont="1" applyBorder="1" applyAlignment="1">
      <alignment vertical="center"/>
    </xf>
    <xf numFmtId="179" fontId="45" fillId="0" borderId="14" xfId="1" applyNumberFormat="1" applyFont="1" applyBorder="1" applyAlignment="1">
      <alignment vertical="center"/>
    </xf>
    <xf numFmtId="179" fontId="45" fillId="0" borderId="14" xfId="84" applyNumberFormat="1" applyFont="1" applyBorder="1" applyAlignment="1">
      <alignment vertical="center"/>
    </xf>
    <xf numFmtId="179" fontId="45" fillId="0" borderId="6" xfId="84" applyNumberFormat="1" applyFont="1" applyBorder="1" applyAlignment="1">
      <alignment vertical="center"/>
    </xf>
    <xf numFmtId="0" fontId="32" fillId="0" borderId="45" xfId="82" applyFont="1" applyBorder="1" applyAlignment="1">
      <alignment horizontal="center" vertical="center" wrapText="1" shrinkToFit="1"/>
    </xf>
    <xf numFmtId="0" fontId="32" fillId="0" borderId="46" xfId="82" applyFont="1" applyBorder="1" applyAlignment="1">
      <alignment horizontal="center" vertical="center" shrinkToFit="1"/>
    </xf>
    <xf numFmtId="0" fontId="32" fillId="0" borderId="47" xfId="82" applyFont="1" applyBorder="1" applyAlignment="1">
      <alignment horizontal="center" vertical="center" shrinkToFit="1"/>
    </xf>
    <xf numFmtId="0" fontId="32" fillId="0" borderId="48" xfId="82" applyFont="1" applyBorder="1" applyAlignment="1">
      <alignment horizontal="center" vertical="center" shrinkToFit="1"/>
    </xf>
    <xf numFmtId="0" fontId="32" fillId="0" borderId="0" xfId="82" applyFont="1" applyBorder="1" applyAlignment="1">
      <alignment horizontal="center" vertical="center" shrinkToFit="1"/>
    </xf>
    <xf numFmtId="0" fontId="32" fillId="0" borderId="49" xfId="82" applyFont="1" applyBorder="1" applyAlignment="1">
      <alignment horizontal="center" vertical="center" shrinkToFit="1"/>
    </xf>
    <xf numFmtId="0" fontId="32" fillId="0" borderId="50" xfId="82" applyFont="1" applyBorder="1" applyAlignment="1">
      <alignment horizontal="center" vertical="center" shrinkToFit="1"/>
    </xf>
    <xf numFmtId="0" fontId="32" fillId="0" borderId="10" xfId="82" applyFont="1" applyBorder="1" applyAlignment="1">
      <alignment horizontal="center" vertical="center" shrinkToFit="1"/>
    </xf>
    <xf numFmtId="0" fontId="32" fillId="0" borderId="51" xfId="82" applyFont="1" applyBorder="1" applyAlignment="1">
      <alignment horizontal="center" vertical="center" shrinkToFit="1"/>
    </xf>
    <xf numFmtId="0" fontId="33" fillId="0" borderId="0" xfId="82" applyFont="1" applyAlignment="1">
      <alignment horizontal="center" vertical="center"/>
    </xf>
    <xf numFmtId="176" fontId="9" fillId="33" borderId="20" xfId="0" applyNumberFormat="1" applyFont="1" applyFill="1" applyBorder="1" applyAlignment="1">
      <alignment horizontal="center" vertical="center"/>
    </xf>
    <xf numFmtId="176" fontId="9" fillId="33" borderId="21" xfId="0" applyNumberFormat="1" applyFont="1" applyFill="1" applyBorder="1" applyAlignment="1">
      <alignment horizontal="center" vertical="center"/>
    </xf>
    <xf numFmtId="176" fontId="9" fillId="33" borderId="17" xfId="0" applyNumberFormat="1" applyFont="1" applyFill="1" applyBorder="1" applyAlignment="1">
      <alignment horizontal="center" vertical="center"/>
    </xf>
    <xf numFmtId="176" fontId="9" fillId="33" borderId="13" xfId="0" applyNumberFormat="1" applyFont="1" applyFill="1" applyBorder="1" applyAlignment="1">
      <alignment horizontal="center" vertical="center"/>
    </xf>
    <xf numFmtId="0" fontId="11" fillId="0" borderId="58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33" borderId="32" xfId="0" applyFont="1" applyFill="1" applyBorder="1" applyAlignment="1">
      <alignment horizontal="center" vertical="center"/>
    </xf>
    <xf numFmtId="0" fontId="9" fillId="33" borderId="20" xfId="0" applyFont="1" applyFill="1" applyBorder="1" applyAlignment="1">
      <alignment horizontal="center" vertical="center"/>
    </xf>
    <xf numFmtId="0" fontId="9" fillId="33" borderId="21" xfId="0" applyFont="1" applyFill="1" applyBorder="1" applyAlignment="1">
      <alignment horizontal="center" vertical="center"/>
    </xf>
    <xf numFmtId="0" fontId="9" fillId="0" borderId="92" xfId="0" applyFont="1" applyFill="1" applyBorder="1" applyAlignment="1">
      <alignment horizontal="center" vertical="center"/>
    </xf>
    <xf numFmtId="0" fontId="9" fillId="0" borderId="88" xfId="0" applyFont="1" applyFill="1" applyBorder="1" applyAlignment="1">
      <alignment horizontal="center" vertical="center"/>
    </xf>
    <xf numFmtId="0" fontId="9" fillId="0" borderId="89" xfId="0" applyFont="1" applyFill="1" applyBorder="1" applyAlignment="1">
      <alignment horizontal="center" vertical="center"/>
    </xf>
    <xf numFmtId="0" fontId="9" fillId="0" borderId="93" xfId="0" applyFont="1" applyFill="1" applyBorder="1" applyAlignment="1">
      <alignment horizontal="center" vertical="center"/>
    </xf>
    <xf numFmtId="0" fontId="9" fillId="0" borderId="90" xfId="0" applyFont="1" applyFill="1" applyBorder="1" applyAlignment="1">
      <alignment horizontal="center" vertical="center"/>
    </xf>
    <xf numFmtId="0" fontId="9" fillId="0" borderId="91" xfId="0" applyFont="1" applyFill="1" applyBorder="1" applyAlignment="1">
      <alignment horizontal="center" vertical="center"/>
    </xf>
    <xf numFmtId="0" fontId="9" fillId="0" borderId="94" xfId="0" applyFont="1" applyFill="1" applyBorder="1" applyAlignment="1">
      <alignment horizontal="center" vertical="center"/>
    </xf>
    <xf numFmtId="0" fontId="9" fillId="0" borderId="95" xfId="0" applyFont="1" applyFill="1" applyBorder="1" applyAlignment="1">
      <alignment horizontal="center" vertical="center"/>
    </xf>
    <xf numFmtId="0" fontId="9" fillId="0" borderId="96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85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right" vertical="center" shrinkToFit="1"/>
    </xf>
    <xf numFmtId="0" fontId="37" fillId="34" borderId="52" xfId="0" applyFont="1" applyFill="1" applyBorder="1" applyAlignment="1">
      <alignment horizontal="center" vertical="center" shrinkToFit="1"/>
    </xf>
    <xf numFmtId="0" fontId="37" fillId="34" borderId="53" xfId="0" applyFont="1" applyFill="1" applyBorder="1" applyAlignment="1">
      <alignment horizontal="center" vertical="center" shrinkToFit="1"/>
    </xf>
    <xf numFmtId="0" fontId="37" fillId="34" borderId="54" xfId="0" applyFont="1" applyFill="1" applyBorder="1" applyAlignment="1">
      <alignment horizontal="center" vertical="center" shrinkToFit="1"/>
    </xf>
    <xf numFmtId="0" fontId="37" fillId="34" borderId="8" xfId="0" applyFont="1" applyFill="1" applyBorder="1" applyAlignment="1">
      <alignment horizontal="center" vertical="center" shrinkToFit="1"/>
    </xf>
    <xf numFmtId="41" fontId="37" fillId="34" borderId="54" xfId="3" applyFont="1" applyFill="1" applyBorder="1" applyAlignment="1">
      <alignment horizontal="center" vertical="center" wrapText="1" shrinkToFit="1"/>
    </xf>
    <xf numFmtId="41" fontId="37" fillId="34" borderId="8" xfId="3" applyFont="1" applyFill="1" applyBorder="1" applyAlignment="1">
      <alignment horizontal="center" vertical="center" shrinkToFit="1"/>
    </xf>
    <xf numFmtId="41" fontId="37" fillId="34" borderId="55" xfId="3" applyFont="1" applyFill="1" applyBorder="1" applyAlignment="1">
      <alignment horizontal="center" vertical="center" wrapText="1" shrinkToFit="1"/>
    </xf>
    <xf numFmtId="41" fontId="37" fillId="34" borderId="18" xfId="3" applyFont="1" applyFill="1" applyBorder="1" applyAlignment="1">
      <alignment horizontal="center" vertical="center" shrinkToFit="1"/>
    </xf>
    <xf numFmtId="41" fontId="37" fillId="34" borderId="56" xfId="3" applyFont="1" applyFill="1" applyBorder="1" applyAlignment="1">
      <alignment horizontal="center" vertical="center" shrinkToFit="1"/>
    </xf>
    <xf numFmtId="41" fontId="37" fillId="34" borderId="11" xfId="3" applyFont="1" applyFill="1" applyBorder="1" applyAlignment="1">
      <alignment horizontal="center" vertical="center" shrinkToFit="1"/>
    </xf>
    <xf numFmtId="0" fontId="38" fillId="35" borderId="14" xfId="0" applyFont="1" applyFill="1" applyBorder="1" applyAlignment="1">
      <alignment horizontal="center" vertical="center"/>
    </xf>
    <xf numFmtId="0" fontId="38" fillId="35" borderId="12" xfId="0" applyFont="1" applyFill="1" applyBorder="1" applyAlignment="1">
      <alignment horizontal="center" vertical="center"/>
    </xf>
    <xf numFmtId="0" fontId="38" fillId="35" borderId="8" xfId="0" applyFont="1" applyFill="1" applyBorder="1" applyAlignment="1">
      <alignment horizontal="center" vertical="center"/>
    </xf>
    <xf numFmtId="0" fontId="38" fillId="36" borderId="17" xfId="0" applyFont="1" applyFill="1" applyBorder="1" applyAlignment="1">
      <alignment horizontal="center" vertical="center"/>
    </xf>
    <xf numFmtId="0" fontId="38" fillId="36" borderId="13" xfId="0" applyFont="1" applyFill="1" applyBorder="1" applyAlignment="1">
      <alignment horizontal="center" vertical="center"/>
    </xf>
    <xf numFmtId="0" fontId="38" fillId="36" borderId="43" xfId="0" applyFont="1" applyFill="1" applyBorder="1" applyAlignment="1">
      <alignment horizontal="center" vertical="center"/>
    </xf>
    <xf numFmtId="0" fontId="38" fillId="36" borderId="44" xfId="0" applyFont="1" applyFill="1" applyBorder="1" applyAlignment="1">
      <alignment horizontal="center" vertical="center"/>
    </xf>
    <xf numFmtId="0" fontId="38" fillId="36" borderId="18" xfId="0" applyFont="1" applyFill="1" applyBorder="1" applyAlignment="1">
      <alignment horizontal="center" vertical="center"/>
    </xf>
    <xf numFmtId="0" fontId="38" fillId="36" borderId="19" xfId="0" applyFont="1" applyFill="1" applyBorder="1" applyAlignment="1">
      <alignment horizontal="center" vertical="center"/>
    </xf>
    <xf numFmtId="0" fontId="36" fillId="34" borderId="58" xfId="0" applyFont="1" applyFill="1" applyBorder="1" applyAlignment="1">
      <alignment horizontal="center" vertical="center" shrinkToFit="1"/>
    </xf>
    <xf numFmtId="0" fontId="36" fillId="34" borderId="16" xfId="0" applyFont="1" applyFill="1" applyBorder="1" applyAlignment="1">
      <alignment horizontal="center" vertical="center" shrinkToFit="1"/>
    </xf>
    <xf numFmtId="0" fontId="36" fillId="34" borderId="13" xfId="0" applyFont="1" applyFill="1" applyBorder="1" applyAlignment="1">
      <alignment horizontal="center" vertical="center" shrinkToFit="1"/>
    </xf>
    <xf numFmtId="0" fontId="36" fillId="34" borderId="48" xfId="0" applyFont="1" applyFill="1" applyBorder="1" applyAlignment="1">
      <alignment horizontal="center" vertical="center" shrinkToFit="1"/>
    </xf>
    <xf numFmtId="0" fontId="36" fillId="34" borderId="0" xfId="0" applyFont="1" applyFill="1" applyBorder="1" applyAlignment="1">
      <alignment horizontal="center" vertical="center" shrinkToFit="1"/>
    </xf>
    <xf numFmtId="0" fontId="36" fillId="34" borderId="44" xfId="0" applyFont="1" applyFill="1" applyBorder="1" applyAlignment="1">
      <alignment horizontal="center" vertical="center" shrinkToFit="1"/>
    </xf>
    <xf numFmtId="0" fontId="36" fillId="34" borderId="50" xfId="0" applyFont="1" applyFill="1" applyBorder="1" applyAlignment="1">
      <alignment horizontal="center" vertical="center" shrinkToFit="1"/>
    </xf>
    <xf numFmtId="0" fontId="36" fillId="34" borderId="10" xfId="0" applyFont="1" applyFill="1" applyBorder="1" applyAlignment="1">
      <alignment horizontal="center" vertical="center" shrinkToFit="1"/>
    </xf>
    <xf numFmtId="0" fontId="36" fillId="34" borderId="59" xfId="0" applyFont="1" applyFill="1" applyBorder="1" applyAlignment="1">
      <alignment horizontal="center" vertical="center" shrinkToFit="1"/>
    </xf>
    <xf numFmtId="0" fontId="10" fillId="33" borderId="62" xfId="0" applyFont="1" applyFill="1" applyBorder="1" applyAlignment="1">
      <alignment horizontal="center" vertical="center" wrapText="1"/>
    </xf>
    <xf numFmtId="0" fontId="10" fillId="33" borderId="65" xfId="0" applyFont="1" applyFill="1" applyBorder="1" applyAlignment="1">
      <alignment horizontal="center" vertical="center" wrapText="1"/>
    </xf>
    <xf numFmtId="0" fontId="10" fillId="33" borderId="64" xfId="0" applyFont="1" applyFill="1" applyBorder="1" applyAlignment="1">
      <alignment horizontal="center" vertical="center" wrapText="1"/>
    </xf>
    <xf numFmtId="0" fontId="10" fillId="0" borderId="62" xfId="0" applyFont="1" applyFill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vertical="center" shrinkToFit="1"/>
    </xf>
    <xf numFmtId="0" fontId="36" fillId="34" borderId="52" xfId="0" applyFont="1" applyFill="1" applyBorder="1" applyAlignment="1">
      <alignment horizontal="center" vertical="center" shrinkToFit="1"/>
    </xf>
    <xf numFmtId="0" fontId="36" fillId="34" borderId="53" xfId="0" applyFont="1" applyFill="1" applyBorder="1" applyAlignment="1">
      <alignment horizontal="center" vertical="center" shrinkToFit="1"/>
    </xf>
    <xf numFmtId="41" fontId="37" fillId="34" borderId="60" xfId="3" applyFont="1" applyFill="1" applyBorder="1" applyAlignment="1">
      <alignment horizontal="center" vertical="center" wrapText="1" shrinkToFit="1"/>
    </xf>
    <xf numFmtId="0" fontId="40" fillId="38" borderId="48" xfId="0" applyFont="1" applyFill="1" applyBorder="1" applyAlignment="1">
      <alignment horizontal="center" vertical="center" wrapText="1"/>
    </xf>
    <xf numFmtId="0" fontId="40" fillId="38" borderId="72" xfId="0" applyFont="1" applyFill="1" applyBorder="1" applyAlignment="1">
      <alignment horizontal="center" vertical="center" wrapText="1"/>
    </xf>
    <xf numFmtId="0" fontId="40" fillId="38" borderId="0" xfId="0" applyFont="1" applyFill="1" applyBorder="1" applyAlignment="1">
      <alignment horizontal="center" vertical="center" wrapText="1"/>
    </xf>
    <xf numFmtId="0" fontId="40" fillId="38" borderId="50" xfId="0" applyFont="1" applyFill="1" applyBorder="1" applyAlignment="1">
      <alignment horizontal="center" vertical="center" wrapText="1"/>
    </xf>
    <xf numFmtId="0" fontId="40" fillId="38" borderId="10" xfId="0" applyFont="1" applyFill="1" applyBorder="1" applyAlignment="1">
      <alignment horizontal="center" vertical="center" wrapText="1"/>
    </xf>
    <xf numFmtId="0" fontId="10" fillId="36" borderId="66" xfId="0" applyFont="1" applyFill="1" applyBorder="1" applyAlignment="1">
      <alignment horizontal="center" vertical="center" wrapText="1"/>
    </xf>
    <xf numFmtId="0" fontId="10" fillId="36" borderId="67" xfId="0" applyFont="1" applyFill="1" applyBorder="1" applyAlignment="1">
      <alignment horizontal="center" vertical="center" wrapText="1"/>
    </xf>
    <xf numFmtId="0" fontId="10" fillId="36" borderId="68" xfId="0" applyFont="1" applyFill="1" applyBorder="1" applyAlignment="1">
      <alignment horizontal="center" vertical="center" wrapText="1"/>
    </xf>
    <xf numFmtId="0" fontId="10" fillId="36" borderId="69" xfId="0" applyFont="1" applyFill="1" applyBorder="1" applyAlignment="1">
      <alignment horizontal="center" vertical="center" wrapText="1"/>
    </xf>
    <xf numFmtId="0" fontId="10" fillId="36" borderId="70" xfId="0" applyFont="1" applyFill="1" applyBorder="1" applyAlignment="1">
      <alignment horizontal="center" vertical="center" wrapText="1"/>
    </xf>
    <xf numFmtId="0" fontId="10" fillId="36" borderId="71" xfId="0" applyFont="1" applyFill="1" applyBorder="1" applyAlignment="1">
      <alignment horizontal="center" vertical="center" wrapText="1"/>
    </xf>
    <xf numFmtId="0" fontId="10" fillId="36" borderId="72" xfId="0" applyFont="1" applyFill="1" applyBorder="1" applyAlignment="1">
      <alignment horizontal="center" vertical="center" wrapText="1"/>
    </xf>
    <xf numFmtId="0" fontId="10" fillId="36" borderId="0" xfId="0" applyFont="1" applyFill="1" applyBorder="1" applyAlignment="1">
      <alignment horizontal="center" vertical="center" wrapText="1"/>
    </xf>
    <xf numFmtId="0" fontId="10" fillId="36" borderId="73" xfId="0" applyFont="1" applyFill="1" applyBorder="1" applyAlignment="1">
      <alignment horizontal="center" vertical="center" wrapText="1"/>
    </xf>
    <xf numFmtId="0" fontId="42" fillId="0" borderId="0" xfId="83" applyNumberFormat="1" applyFont="1" applyBorder="1" applyAlignment="1">
      <alignment horizontal="left" vertical="center"/>
    </xf>
    <xf numFmtId="0" fontId="44" fillId="0" borderId="52" xfId="83" applyNumberFormat="1" applyFont="1" applyBorder="1" applyAlignment="1">
      <alignment horizontal="center" vertical="center"/>
    </xf>
    <xf numFmtId="0" fontId="44" fillId="0" borderId="57" xfId="83" applyNumberFormat="1" applyFont="1" applyBorder="1" applyAlignment="1">
      <alignment horizontal="center" vertical="center"/>
    </xf>
    <xf numFmtId="41" fontId="44" fillId="0" borderId="53" xfId="84" applyNumberFormat="1" applyFont="1" applyBorder="1" applyAlignment="1">
      <alignment horizontal="center" vertical="center"/>
    </xf>
    <xf numFmtId="41" fontId="44" fillId="0" borderId="1" xfId="84" applyNumberFormat="1" applyFont="1" applyBorder="1" applyAlignment="1">
      <alignment horizontal="center" vertical="center"/>
    </xf>
    <xf numFmtId="41" fontId="44" fillId="0" borderId="74" xfId="84" applyNumberFormat="1" applyFont="1" applyBorder="1" applyAlignment="1">
      <alignment horizontal="center" vertical="center"/>
    </xf>
  </cellXfs>
  <cellStyles count="85">
    <cellStyle name="20% - 강조색1 2" xfId="13" xr:uid="{00000000-0005-0000-0000-000000000000}"/>
    <cellStyle name="20% - 강조색1 2 2" xfId="65" xr:uid="{00000000-0005-0000-0000-000001000000}"/>
    <cellStyle name="20% - 강조색2 2" xfId="14" xr:uid="{00000000-0005-0000-0000-000002000000}"/>
    <cellStyle name="20% - 강조색2 2 2" xfId="66" xr:uid="{00000000-0005-0000-0000-000003000000}"/>
    <cellStyle name="20% - 강조색3 2" xfId="15" xr:uid="{00000000-0005-0000-0000-000004000000}"/>
    <cellStyle name="20% - 강조색3 2 2" xfId="67" xr:uid="{00000000-0005-0000-0000-000005000000}"/>
    <cellStyle name="20% - 강조색4 2" xfId="16" xr:uid="{00000000-0005-0000-0000-000006000000}"/>
    <cellStyle name="20% - 강조색4 2 2" xfId="68" xr:uid="{00000000-0005-0000-0000-000007000000}"/>
    <cellStyle name="20% - 강조색5 2" xfId="17" xr:uid="{00000000-0005-0000-0000-000008000000}"/>
    <cellStyle name="20% - 강조색5 2 2" xfId="69" xr:uid="{00000000-0005-0000-0000-000009000000}"/>
    <cellStyle name="20% - 강조색6 2" xfId="18" xr:uid="{00000000-0005-0000-0000-00000A000000}"/>
    <cellStyle name="20% - 강조색6 2 2" xfId="70" xr:uid="{00000000-0005-0000-0000-00000B000000}"/>
    <cellStyle name="40% - 강조색1 2" xfId="19" xr:uid="{00000000-0005-0000-0000-00000C000000}"/>
    <cellStyle name="40% - 강조색1 2 2" xfId="71" xr:uid="{00000000-0005-0000-0000-00000D000000}"/>
    <cellStyle name="40% - 강조색2 2" xfId="20" xr:uid="{00000000-0005-0000-0000-00000E000000}"/>
    <cellStyle name="40% - 강조색2 2 2" xfId="72" xr:uid="{00000000-0005-0000-0000-00000F000000}"/>
    <cellStyle name="40% - 강조색3 2" xfId="21" xr:uid="{00000000-0005-0000-0000-000010000000}"/>
    <cellStyle name="40% - 강조색3 2 2" xfId="73" xr:uid="{00000000-0005-0000-0000-000011000000}"/>
    <cellStyle name="40% - 강조색4 2" xfId="22" xr:uid="{00000000-0005-0000-0000-000012000000}"/>
    <cellStyle name="40% - 강조색4 2 2" xfId="74" xr:uid="{00000000-0005-0000-0000-000013000000}"/>
    <cellStyle name="40% - 강조색5 2" xfId="23" xr:uid="{00000000-0005-0000-0000-000014000000}"/>
    <cellStyle name="40% - 강조색5 2 2" xfId="75" xr:uid="{00000000-0005-0000-0000-000015000000}"/>
    <cellStyle name="40% - 강조색6 2" xfId="24" xr:uid="{00000000-0005-0000-0000-000016000000}"/>
    <cellStyle name="40% - 강조색6 2 2" xfId="76" xr:uid="{00000000-0005-0000-0000-000017000000}"/>
    <cellStyle name="60% - 강조색1 2" xfId="25" xr:uid="{00000000-0005-0000-0000-000018000000}"/>
    <cellStyle name="60% - 강조색2 2" xfId="26" xr:uid="{00000000-0005-0000-0000-000019000000}"/>
    <cellStyle name="60% - 강조색3 2" xfId="27" xr:uid="{00000000-0005-0000-0000-00001A000000}"/>
    <cellStyle name="60% - 강조색4 2" xfId="28" xr:uid="{00000000-0005-0000-0000-00001B000000}"/>
    <cellStyle name="60% - 강조색5 2" xfId="29" xr:uid="{00000000-0005-0000-0000-00001C000000}"/>
    <cellStyle name="60% - 강조색6 2" xfId="30" xr:uid="{00000000-0005-0000-0000-00001D000000}"/>
    <cellStyle name="S2 2" xfId="10" xr:uid="{00000000-0005-0000-0000-00001E000000}"/>
    <cellStyle name="S4 2" xfId="11" xr:uid="{00000000-0005-0000-0000-00001F000000}"/>
    <cellStyle name="강조색1 2" xfId="31" xr:uid="{00000000-0005-0000-0000-000020000000}"/>
    <cellStyle name="강조색2 2" xfId="32" xr:uid="{00000000-0005-0000-0000-000021000000}"/>
    <cellStyle name="강조색3 2" xfId="33" xr:uid="{00000000-0005-0000-0000-000022000000}"/>
    <cellStyle name="강조색4 2" xfId="34" xr:uid="{00000000-0005-0000-0000-000023000000}"/>
    <cellStyle name="강조색5 2" xfId="35" xr:uid="{00000000-0005-0000-0000-000024000000}"/>
    <cellStyle name="강조색6 2" xfId="36" xr:uid="{00000000-0005-0000-0000-000025000000}"/>
    <cellStyle name="경고문 2" xfId="37" xr:uid="{00000000-0005-0000-0000-000026000000}"/>
    <cellStyle name="계산 2" xfId="38" xr:uid="{00000000-0005-0000-0000-000027000000}"/>
    <cellStyle name="나쁨 2" xfId="39" xr:uid="{00000000-0005-0000-0000-000028000000}"/>
    <cellStyle name="메모 2" xfId="40" xr:uid="{00000000-0005-0000-0000-000029000000}"/>
    <cellStyle name="메모 2 2" xfId="77" xr:uid="{00000000-0005-0000-0000-00002A000000}"/>
    <cellStyle name="백분율 2" xfId="4" xr:uid="{00000000-0005-0000-0000-00002B000000}"/>
    <cellStyle name="보통 2" xfId="41" xr:uid="{00000000-0005-0000-0000-00002C000000}"/>
    <cellStyle name="설명 텍스트 2" xfId="42" xr:uid="{00000000-0005-0000-0000-00002D000000}"/>
    <cellStyle name="셀 확인 2" xfId="43" xr:uid="{00000000-0005-0000-0000-00002E000000}"/>
    <cellStyle name="쉼표 [0]" xfId="1" builtinId="6"/>
    <cellStyle name="쉼표 [0] 2" xfId="3" xr:uid="{00000000-0005-0000-0000-000030000000}"/>
    <cellStyle name="쉼표 [0] 2 2" xfId="44" xr:uid="{00000000-0005-0000-0000-000031000000}"/>
    <cellStyle name="쉼표 [0] 2 3" xfId="45" xr:uid="{00000000-0005-0000-0000-000032000000}"/>
    <cellStyle name="쉼표 [0] 2 4" xfId="46" xr:uid="{00000000-0005-0000-0000-000033000000}"/>
    <cellStyle name="쉼표 [0] 2 4 2" xfId="78" xr:uid="{00000000-0005-0000-0000-000034000000}"/>
    <cellStyle name="쉼표 [0] 2 5" xfId="62" xr:uid="{00000000-0005-0000-0000-000035000000}"/>
    <cellStyle name="쉼표 [0] 2 6" xfId="84" xr:uid="{00000000-0005-0000-0000-000036000000}"/>
    <cellStyle name="쉼표 [0] 3" xfId="8" xr:uid="{00000000-0005-0000-0000-000037000000}"/>
    <cellStyle name="쉼표 [0] 3 2" xfId="47" xr:uid="{00000000-0005-0000-0000-000038000000}"/>
    <cellStyle name="쉼표 [0] 3 2 2" xfId="79" xr:uid="{00000000-0005-0000-0000-000039000000}"/>
    <cellStyle name="쉼표 [0] 3 3" xfId="64" xr:uid="{00000000-0005-0000-0000-00003A000000}"/>
    <cellStyle name="쉼표 [0] 4" xfId="7" xr:uid="{00000000-0005-0000-0000-00003B000000}"/>
    <cellStyle name="쉼표 [0] 4 2" xfId="63" xr:uid="{00000000-0005-0000-0000-00003C000000}"/>
    <cellStyle name="쉼표 [0] 5" xfId="48" xr:uid="{00000000-0005-0000-0000-00003D000000}"/>
    <cellStyle name="쉼표 [0] 5 2" xfId="80" xr:uid="{00000000-0005-0000-0000-00003E000000}"/>
    <cellStyle name="쉼표 [0] 6" xfId="61" xr:uid="{00000000-0005-0000-0000-00003F000000}"/>
    <cellStyle name="연결된 셀 2" xfId="49" xr:uid="{00000000-0005-0000-0000-000040000000}"/>
    <cellStyle name="요약 2" xfId="50" xr:uid="{00000000-0005-0000-0000-000041000000}"/>
    <cellStyle name="입력 2" xfId="51" xr:uid="{00000000-0005-0000-0000-000042000000}"/>
    <cellStyle name="제목 1 2" xfId="52" xr:uid="{00000000-0005-0000-0000-000043000000}"/>
    <cellStyle name="제목 2 2" xfId="53" xr:uid="{00000000-0005-0000-0000-000044000000}"/>
    <cellStyle name="제목 3 2" xfId="54" xr:uid="{00000000-0005-0000-0000-000045000000}"/>
    <cellStyle name="제목 4 2" xfId="55" xr:uid="{00000000-0005-0000-0000-000046000000}"/>
    <cellStyle name="제목 5" xfId="56" xr:uid="{00000000-0005-0000-0000-000047000000}"/>
    <cellStyle name="좋음 2" xfId="57" xr:uid="{00000000-0005-0000-0000-000048000000}"/>
    <cellStyle name="출력 2" xfId="58" xr:uid="{00000000-0005-0000-0000-000049000000}"/>
    <cellStyle name="표준" xfId="0" builtinId="0"/>
    <cellStyle name="표준 2" xfId="2" xr:uid="{00000000-0005-0000-0000-00004B000000}"/>
    <cellStyle name="표준 2 2" xfId="5" xr:uid="{00000000-0005-0000-0000-00004C000000}"/>
    <cellStyle name="표준 2 3" xfId="12" xr:uid="{00000000-0005-0000-0000-00004D000000}"/>
    <cellStyle name="표준 2 4" xfId="83" xr:uid="{00000000-0005-0000-0000-00004E000000}"/>
    <cellStyle name="표준 3" xfId="9" xr:uid="{00000000-0005-0000-0000-00004F000000}"/>
    <cellStyle name="표준 4" xfId="6" xr:uid="{00000000-0005-0000-0000-000050000000}"/>
    <cellStyle name="표준 5" xfId="59" xr:uid="{00000000-0005-0000-0000-000051000000}"/>
    <cellStyle name="표준 6" xfId="60" xr:uid="{00000000-0005-0000-0000-000052000000}"/>
    <cellStyle name="표준 6 2" xfId="81" xr:uid="{00000000-0005-0000-0000-000053000000}"/>
    <cellStyle name="표준_2007복지관예산안(완결편)" xfId="82" xr:uid="{00000000-0005-0000-0000-000054000000}"/>
  </cellStyles>
  <dxfs count="0"/>
  <tableStyles count="0" defaultTableStyle="TableStyleMedium9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2020&#45380;%20&#44148;&#44053;&#44032;&#51221;&#51648;&#50896;&#49324;&#50629;&#44208;&#49328;&#49436;_21.1.27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6.%202020&#45380;%20&#44277;&#50977;%20&#44208;&#49328;&#49436;_21.1.27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8.%202020&#45380;%20&#44368;&#50977;&#44592;&#44288;%20&#44208;&#49328;&#49436;_21.1.27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산표지"/>
      <sheetName val="건강가정지원사업총괄표"/>
      <sheetName val="1. 세입결산"/>
      <sheetName val="2. 세출결산"/>
      <sheetName val="2020_결산보고서용"/>
    </sheetNames>
    <sheetDataSet>
      <sheetData sheetId="0" refreshError="1"/>
      <sheetData sheetId="1" refreshError="1"/>
      <sheetData sheetId="2">
        <row r="13">
          <cell r="E13">
            <v>8500000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총괄표"/>
      <sheetName val="1. 세입결산"/>
      <sheetName val="2. 세출결산"/>
      <sheetName val="2020_결산보고서용"/>
    </sheetNames>
    <sheetDataSet>
      <sheetData sheetId="0"/>
      <sheetData sheetId="1"/>
      <sheetData sheetId="2">
        <row r="31">
          <cell r="G31">
            <v>2629160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산표지"/>
      <sheetName val="총괄표"/>
      <sheetName val="1. 세입결산"/>
      <sheetName val="2. 세출결산"/>
      <sheetName val="2020_결산보고서용"/>
    </sheetNames>
    <sheetDataSet>
      <sheetData sheetId="0"/>
      <sheetData sheetId="1"/>
      <sheetData sheetId="2">
        <row r="7">
          <cell r="G7">
            <v>39720000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N21"/>
  <sheetViews>
    <sheetView zoomScaleNormal="100" workbookViewId="0">
      <selection activeCell="D30" sqref="D30"/>
    </sheetView>
  </sheetViews>
  <sheetFormatPr defaultColWidth="9" defaultRowHeight="13.5"/>
  <cols>
    <col min="1" max="1" width="5" style="31" customWidth="1"/>
    <col min="2" max="2" width="10.625" style="31" customWidth="1"/>
    <col min="3" max="16384" width="9" style="31"/>
  </cols>
  <sheetData>
    <row r="5" spans="2:14" ht="14.25" thickBot="1"/>
    <row r="6" spans="2:14" ht="13.5" customHeight="1">
      <c r="B6" s="196" t="s">
        <v>139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8"/>
    </row>
    <row r="7" spans="2:14" ht="13.5" customHeight="1">
      <c r="B7" s="199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1"/>
    </row>
    <row r="8" spans="2:14" ht="13.5" customHeight="1">
      <c r="B8" s="199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1"/>
    </row>
    <row r="9" spans="2:14" ht="13.5" customHeight="1" thickBot="1">
      <c r="B9" s="202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4"/>
    </row>
    <row r="10" spans="2:14" ht="30" customHeight="1"/>
    <row r="11" spans="2:14" ht="30" customHeight="1"/>
    <row r="12" spans="2:14" ht="30" customHeight="1"/>
    <row r="13" spans="2:14" ht="30" customHeight="1"/>
    <row r="14" spans="2:14" ht="30" customHeight="1"/>
    <row r="15" spans="2:14" ht="30" customHeight="1"/>
    <row r="16" spans="2:14" ht="30" customHeight="1"/>
    <row r="17" spans="2:14" ht="30" customHeight="1"/>
    <row r="18" spans="2:14" ht="30" customHeight="1"/>
    <row r="19" spans="2:14" ht="13.5" customHeight="1">
      <c r="B19" s="205" t="s">
        <v>31</v>
      </c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</row>
    <row r="20" spans="2:14" ht="13.5" customHeight="1"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</row>
    <row r="21" spans="2:14" ht="13.5" customHeight="1"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</row>
  </sheetData>
  <mergeCells count="2">
    <mergeCell ref="B6:N9"/>
    <mergeCell ref="B19:N21"/>
  </mergeCells>
  <phoneticPr fontId="6" type="noConversion"/>
  <pageMargins left="0.39370078740157483" right="0.39370078740157483" top="0.78740157480314965" bottom="0.78740157480314965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tabSelected="1" view="pageBreakPreview" zoomScaleNormal="100" zoomScaleSheetLayoutView="100" workbookViewId="0">
      <selection activeCell="E29" sqref="E29"/>
    </sheetView>
  </sheetViews>
  <sheetFormatPr defaultColWidth="9" defaultRowHeight="16.5"/>
  <cols>
    <col min="1" max="1" width="9" style="2" bestFit="1" customWidth="1"/>
    <col min="2" max="2" width="8.625" style="2" customWidth="1"/>
    <col min="3" max="3" width="8.5" style="2" customWidth="1"/>
    <col min="4" max="5" width="12.875" style="2" bestFit="1" customWidth="1"/>
    <col min="6" max="6" width="11.75" style="2" customWidth="1"/>
    <col min="7" max="7" width="8.75" style="2" customWidth="1"/>
    <col min="8" max="8" width="11.25" style="2" customWidth="1"/>
    <col min="9" max="9" width="7.125" style="2" customWidth="1"/>
    <col min="10" max="10" width="12.25" style="2" customWidth="1"/>
    <col min="11" max="11" width="12.625" style="2" customWidth="1"/>
    <col min="12" max="12" width="11.75" style="2" bestFit="1" customWidth="1"/>
    <col min="13" max="16384" width="9" style="2"/>
  </cols>
  <sheetData>
    <row r="1" spans="1:13" ht="22.5" customHeight="1"/>
    <row r="2" spans="1:13" s="6" customFormat="1" ht="25.5" customHeight="1">
      <c r="A2" s="228" t="s">
        <v>140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5"/>
      <c r="M2" s="5"/>
    </row>
    <row r="3" spans="1:13" s="6" customFormat="1" ht="16.5" customHeight="1" thickBot="1">
      <c r="A3" s="7"/>
      <c r="B3" s="8"/>
      <c r="C3" s="8"/>
      <c r="D3" s="8"/>
      <c r="E3" s="8"/>
      <c r="F3" s="8"/>
      <c r="G3" s="8"/>
      <c r="H3" s="8"/>
      <c r="I3" s="8"/>
      <c r="J3" s="8"/>
      <c r="L3" s="9" t="s">
        <v>176</v>
      </c>
      <c r="M3" s="8"/>
    </row>
    <row r="4" spans="1:13" ht="16.5" customHeight="1">
      <c r="A4" s="229" t="s">
        <v>1</v>
      </c>
      <c r="B4" s="230"/>
      <c r="C4" s="230"/>
      <c r="D4" s="230"/>
      <c r="E4" s="230"/>
      <c r="F4" s="79"/>
      <c r="G4" s="230" t="s">
        <v>2</v>
      </c>
      <c r="H4" s="230"/>
      <c r="I4" s="230"/>
      <c r="J4" s="230"/>
      <c r="K4" s="230"/>
      <c r="L4" s="75"/>
      <c r="M4" s="3"/>
    </row>
    <row r="5" spans="1:13">
      <c r="A5" s="231" t="s">
        <v>3</v>
      </c>
      <c r="B5" s="232"/>
      <c r="C5" s="233"/>
      <c r="D5" s="234" t="s">
        <v>4</v>
      </c>
      <c r="E5" s="234" t="s">
        <v>5</v>
      </c>
      <c r="F5" s="234" t="s">
        <v>150</v>
      </c>
      <c r="G5" s="236" t="s">
        <v>3</v>
      </c>
      <c r="H5" s="232"/>
      <c r="I5" s="237"/>
      <c r="J5" s="238" t="s">
        <v>4</v>
      </c>
      <c r="K5" s="239" t="s">
        <v>5</v>
      </c>
      <c r="L5" s="226" t="s">
        <v>150</v>
      </c>
      <c r="M5" s="3"/>
    </row>
    <row r="6" spans="1:13">
      <c r="A6" s="10" t="s">
        <v>6</v>
      </c>
      <c r="B6" s="11" t="s">
        <v>7</v>
      </c>
      <c r="C6" s="12" t="s">
        <v>8</v>
      </c>
      <c r="D6" s="235"/>
      <c r="E6" s="235"/>
      <c r="F6" s="235"/>
      <c r="G6" s="77" t="s">
        <v>6</v>
      </c>
      <c r="H6" s="11" t="s">
        <v>7</v>
      </c>
      <c r="I6" s="13" t="s">
        <v>8</v>
      </c>
      <c r="J6" s="238"/>
      <c r="K6" s="239"/>
      <c r="L6" s="227"/>
      <c r="M6" s="3"/>
    </row>
    <row r="7" spans="1:13">
      <c r="A7" s="210" t="s">
        <v>9</v>
      </c>
      <c r="B7" s="211"/>
      <c r="C7" s="212"/>
      <c r="D7" s="128">
        <f>D8+D16+D19+D22+D12</f>
        <v>3231535508</v>
      </c>
      <c r="E7" s="128">
        <f>E8+E16+E19+E22+E12</f>
        <v>3127705898</v>
      </c>
      <c r="F7" s="129">
        <f t="shared" ref="F7:F17" si="0">D7-E7</f>
        <v>103829610</v>
      </c>
      <c r="G7" s="213" t="s">
        <v>9</v>
      </c>
      <c r="H7" s="213"/>
      <c r="I7" s="213"/>
      <c r="J7" s="136">
        <f>J8+J12+J16+J25+J23</f>
        <v>3231536</v>
      </c>
      <c r="K7" s="137">
        <f>K8+K12+K16+K25+K23</f>
        <v>3127706</v>
      </c>
      <c r="L7" s="138">
        <f>L8+L12+L16+L23+L25</f>
        <v>103830</v>
      </c>
      <c r="M7" s="4"/>
    </row>
    <row r="8" spans="1:13">
      <c r="A8" s="76" t="s">
        <v>145</v>
      </c>
      <c r="B8" s="206" t="s">
        <v>10</v>
      </c>
      <c r="C8" s="207"/>
      <c r="D8" s="130">
        <f>D9+D11+D10</f>
        <v>1218455000</v>
      </c>
      <c r="E8" s="130">
        <f>E9+E11+E10</f>
        <v>1199864304</v>
      </c>
      <c r="F8" s="125">
        <f t="shared" si="0"/>
        <v>18590696</v>
      </c>
      <c r="G8" s="73" t="s">
        <v>11</v>
      </c>
      <c r="H8" s="214" t="s">
        <v>12</v>
      </c>
      <c r="I8" s="214"/>
      <c r="J8" s="139">
        <f>J9+J10+J11</f>
        <v>1272910</v>
      </c>
      <c r="K8" s="140">
        <f>K9+K10+K11</f>
        <v>1246682</v>
      </c>
      <c r="L8" s="141">
        <v>26227</v>
      </c>
      <c r="M8" s="4"/>
    </row>
    <row r="9" spans="1:13">
      <c r="A9" s="14"/>
      <c r="B9" s="15" t="s">
        <v>28</v>
      </c>
      <c r="C9" s="23"/>
      <c r="D9" s="123">
        <v>1173400000</v>
      </c>
      <c r="E9" s="123">
        <v>1157515144</v>
      </c>
      <c r="F9" s="124">
        <f t="shared" si="0"/>
        <v>15884856</v>
      </c>
      <c r="G9" s="67"/>
      <c r="H9" s="17" t="s">
        <v>13</v>
      </c>
      <c r="I9" s="18"/>
      <c r="J9" s="142">
        <v>1148590</v>
      </c>
      <c r="K9" s="143">
        <v>1124201</v>
      </c>
      <c r="L9" s="144">
        <f t="shared" ref="L9:L13" si="1">J9-K9</f>
        <v>24389</v>
      </c>
      <c r="M9" s="4"/>
    </row>
    <row r="10" spans="1:13">
      <c r="A10" s="14"/>
      <c r="B10" s="15" t="s">
        <v>121</v>
      </c>
      <c r="C10" s="23"/>
      <c r="D10" s="123">
        <v>39720000</v>
      </c>
      <c r="E10" s="123">
        <v>39720000</v>
      </c>
      <c r="F10" s="124">
        <f t="shared" si="0"/>
        <v>0</v>
      </c>
      <c r="G10" s="67"/>
      <c r="H10" s="17" t="s">
        <v>14</v>
      </c>
      <c r="I10" s="19"/>
      <c r="J10" s="142">
        <v>11115</v>
      </c>
      <c r="K10" s="143">
        <v>10940</v>
      </c>
      <c r="L10" s="144">
        <f t="shared" si="1"/>
        <v>175</v>
      </c>
      <c r="M10" s="4"/>
    </row>
    <row r="11" spans="1:13">
      <c r="A11" s="29"/>
      <c r="B11" s="15" t="s">
        <v>29</v>
      </c>
      <c r="C11" s="23"/>
      <c r="D11" s="123">
        <v>5335000</v>
      </c>
      <c r="E11" s="123">
        <v>2629160</v>
      </c>
      <c r="F11" s="124">
        <f t="shared" si="0"/>
        <v>2705840</v>
      </c>
      <c r="G11" s="67"/>
      <c r="H11" s="20" t="s">
        <v>15</v>
      </c>
      <c r="I11" s="19"/>
      <c r="J11" s="142">
        <v>113205</v>
      </c>
      <c r="K11" s="143">
        <v>111541</v>
      </c>
      <c r="L11" s="144">
        <f t="shared" si="1"/>
        <v>1664</v>
      </c>
      <c r="M11" s="4"/>
    </row>
    <row r="12" spans="1:13">
      <c r="A12" s="14" t="s">
        <v>146</v>
      </c>
      <c r="B12" s="206" t="s">
        <v>10</v>
      </c>
      <c r="C12" s="207"/>
      <c r="D12" s="125">
        <f>SUM(D13:D15)</f>
        <v>1873184360</v>
      </c>
      <c r="E12" s="125">
        <f>SUM(E13:E15)</f>
        <v>1801244170</v>
      </c>
      <c r="F12" s="125">
        <f t="shared" si="0"/>
        <v>71940190</v>
      </c>
      <c r="G12" s="73" t="s">
        <v>16</v>
      </c>
      <c r="H12" s="215" t="s">
        <v>17</v>
      </c>
      <c r="I12" s="216"/>
      <c r="J12" s="139">
        <f>SUM(J13:J15)</f>
        <v>36555</v>
      </c>
      <c r="K12" s="140">
        <f>SUM(K13:K15)</f>
        <v>35593</v>
      </c>
      <c r="L12" s="141">
        <f t="shared" si="1"/>
        <v>962</v>
      </c>
      <c r="M12" s="4"/>
    </row>
    <row r="13" spans="1:13">
      <c r="A13" s="14"/>
      <c r="B13" s="15" t="s">
        <v>144</v>
      </c>
      <c r="C13" s="23" t="s">
        <v>25</v>
      </c>
      <c r="D13" s="123">
        <v>895614700</v>
      </c>
      <c r="E13" s="123">
        <v>845256367</v>
      </c>
      <c r="F13" s="124">
        <f t="shared" si="0"/>
        <v>50358333</v>
      </c>
      <c r="G13" s="1"/>
      <c r="H13" s="17" t="s">
        <v>124</v>
      </c>
      <c r="I13" s="65"/>
      <c r="J13" s="142">
        <v>3177</v>
      </c>
      <c r="K13" s="143">
        <v>3177</v>
      </c>
      <c r="L13" s="144">
        <f t="shared" si="1"/>
        <v>0</v>
      </c>
      <c r="M13" s="4"/>
    </row>
    <row r="14" spans="1:13">
      <c r="A14" s="14"/>
      <c r="B14" s="15"/>
      <c r="C14" s="23" t="s">
        <v>26</v>
      </c>
      <c r="D14" s="123">
        <v>969069660</v>
      </c>
      <c r="E14" s="123">
        <v>947487803</v>
      </c>
      <c r="F14" s="124">
        <f t="shared" si="0"/>
        <v>21581857</v>
      </c>
      <c r="G14" s="1"/>
      <c r="H14" s="17" t="s">
        <v>125</v>
      </c>
      <c r="I14" s="65"/>
      <c r="J14" s="142">
        <v>0</v>
      </c>
      <c r="K14" s="143">
        <v>0</v>
      </c>
      <c r="L14" s="144">
        <f t="shared" ref="L14" si="2">K14-J14</f>
        <v>0</v>
      </c>
      <c r="M14" s="4"/>
    </row>
    <row r="15" spans="1:13">
      <c r="A15" s="14"/>
      <c r="B15" s="15"/>
      <c r="C15" s="23" t="s">
        <v>0</v>
      </c>
      <c r="D15" s="123">
        <v>8500000</v>
      </c>
      <c r="E15" s="123">
        <v>8500000</v>
      </c>
      <c r="F15" s="124">
        <f t="shared" si="0"/>
        <v>0</v>
      </c>
      <c r="G15" s="72"/>
      <c r="H15" s="20" t="s">
        <v>30</v>
      </c>
      <c r="I15" s="21"/>
      <c r="J15" s="142">
        <v>33378</v>
      </c>
      <c r="K15" s="143">
        <v>32416</v>
      </c>
      <c r="L15" s="144">
        <f>J15-K15</f>
        <v>962</v>
      </c>
      <c r="M15" s="4"/>
    </row>
    <row r="16" spans="1:13">
      <c r="A16" s="24" t="s">
        <v>122</v>
      </c>
      <c r="B16" s="206" t="s">
        <v>10</v>
      </c>
      <c r="C16" s="207"/>
      <c r="D16" s="125">
        <f>SUM(D17:D18)</f>
        <v>15948000</v>
      </c>
      <c r="E16" s="125">
        <f>SUM(E17:E18)</f>
        <v>15948000</v>
      </c>
      <c r="F16" s="125">
        <f t="shared" si="0"/>
        <v>0</v>
      </c>
      <c r="G16" s="73" t="s">
        <v>18</v>
      </c>
      <c r="H16" s="215" t="s">
        <v>17</v>
      </c>
      <c r="I16" s="216"/>
      <c r="J16" s="139">
        <f>SUM(J17:J22)</f>
        <v>1921939</v>
      </c>
      <c r="K16" s="140">
        <f>SUM(K17:K22)</f>
        <v>1686401</v>
      </c>
      <c r="L16" s="141">
        <f>SUM(L17:L22)</f>
        <v>235539</v>
      </c>
      <c r="M16" s="4"/>
    </row>
    <row r="17" spans="1:13">
      <c r="A17" s="14"/>
      <c r="B17" s="25" t="s">
        <v>123</v>
      </c>
      <c r="C17" s="16"/>
      <c r="D17" s="124">
        <v>15948000</v>
      </c>
      <c r="E17" s="124">
        <v>15948000</v>
      </c>
      <c r="F17" s="124">
        <f t="shared" si="0"/>
        <v>0</v>
      </c>
      <c r="G17" s="66"/>
      <c r="H17" s="22" t="s">
        <v>23</v>
      </c>
      <c r="I17" s="23"/>
      <c r="J17" s="142">
        <v>52740</v>
      </c>
      <c r="K17" s="143">
        <v>52740</v>
      </c>
      <c r="L17" s="144">
        <f t="shared" ref="L17:L26" si="3">J17-K17</f>
        <v>0</v>
      </c>
      <c r="M17" s="4"/>
    </row>
    <row r="18" spans="1:13">
      <c r="A18" s="14"/>
      <c r="B18" s="25"/>
      <c r="C18" s="16"/>
      <c r="D18" s="124"/>
      <c r="E18" s="124"/>
      <c r="F18" s="124"/>
      <c r="G18" s="66"/>
      <c r="H18" s="30" t="s">
        <v>24</v>
      </c>
      <c r="I18" s="23"/>
      <c r="J18" s="142">
        <v>33070</v>
      </c>
      <c r="K18" s="143">
        <v>33070</v>
      </c>
      <c r="L18" s="144">
        <f t="shared" si="3"/>
        <v>0</v>
      </c>
      <c r="M18" s="4"/>
    </row>
    <row r="19" spans="1:13">
      <c r="A19" s="24" t="s">
        <v>21</v>
      </c>
      <c r="B19" s="206" t="s">
        <v>10</v>
      </c>
      <c r="C19" s="207"/>
      <c r="D19" s="125">
        <f>D21+D20</f>
        <v>225509</v>
      </c>
      <c r="E19" s="125">
        <f>E21+E20</f>
        <v>193893</v>
      </c>
      <c r="F19" s="125">
        <f>D19-E19</f>
        <v>31616</v>
      </c>
      <c r="G19" s="66"/>
      <c r="H19" s="30" t="s">
        <v>127</v>
      </c>
      <c r="I19" s="23"/>
      <c r="J19" s="142">
        <v>1715642</v>
      </c>
      <c r="K19" s="143">
        <v>1480200</v>
      </c>
      <c r="L19" s="144">
        <f t="shared" si="3"/>
        <v>235442</v>
      </c>
      <c r="M19" s="4"/>
    </row>
    <row r="20" spans="1:13">
      <c r="A20" s="14"/>
      <c r="B20" s="26" t="s">
        <v>136</v>
      </c>
      <c r="C20" s="27"/>
      <c r="D20" s="126">
        <v>125950</v>
      </c>
      <c r="E20" s="131">
        <v>94334</v>
      </c>
      <c r="F20" s="124">
        <f>D20-E20</f>
        <v>31616</v>
      </c>
      <c r="G20" s="67"/>
      <c r="H20" s="30" t="s">
        <v>128</v>
      </c>
      <c r="I20" s="23"/>
      <c r="J20" s="142">
        <v>20567</v>
      </c>
      <c r="K20" s="143">
        <v>20471</v>
      </c>
      <c r="L20" s="144">
        <v>97</v>
      </c>
      <c r="M20" s="4"/>
    </row>
    <row r="21" spans="1:13">
      <c r="A21" s="14"/>
      <c r="B21" s="26" t="s">
        <v>19</v>
      </c>
      <c r="C21" s="27"/>
      <c r="D21" s="126">
        <v>99559</v>
      </c>
      <c r="E21" s="131">
        <v>99559</v>
      </c>
      <c r="F21" s="124">
        <f>D21-E21</f>
        <v>0</v>
      </c>
      <c r="G21" s="67"/>
      <c r="H21" s="30" t="s">
        <v>129</v>
      </c>
      <c r="I21" s="23"/>
      <c r="J21" s="142">
        <v>60200</v>
      </c>
      <c r="K21" s="143">
        <v>60200</v>
      </c>
      <c r="L21" s="144">
        <f t="shared" si="3"/>
        <v>0</v>
      </c>
      <c r="M21" s="4"/>
    </row>
    <row r="22" spans="1:13">
      <c r="A22" s="24" t="s">
        <v>22</v>
      </c>
      <c r="B22" s="206" t="s">
        <v>10</v>
      </c>
      <c r="C22" s="207"/>
      <c r="D22" s="130">
        <f>D23</f>
        <v>123722639</v>
      </c>
      <c r="E22" s="125">
        <f>E23</f>
        <v>110455531</v>
      </c>
      <c r="F22" s="125">
        <f>D22-E22</f>
        <v>13267108</v>
      </c>
      <c r="G22" s="68"/>
      <c r="H22" s="26" t="s">
        <v>126</v>
      </c>
      <c r="I22" s="28"/>
      <c r="J22" s="145">
        <v>39720</v>
      </c>
      <c r="K22" s="146">
        <v>39720</v>
      </c>
      <c r="L22" s="144">
        <f t="shared" si="3"/>
        <v>0</v>
      </c>
      <c r="M22" s="4"/>
    </row>
    <row r="23" spans="1:13">
      <c r="A23" s="14"/>
      <c r="B23" s="26" t="s">
        <v>32</v>
      </c>
      <c r="C23" s="27"/>
      <c r="D23" s="126">
        <v>123722639</v>
      </c>
      <c r="E23" s="127">
        <v>110455531</v>
      </c>
      <c r="F23" s="124">
        <f>D23-E23</f>
        <v>13267108</v>
      </c>
      <c r="G23" s="74" t="s">
        <v>33</v>
      </c>
      <c r="H23" s="206" t="s">
        <v>17</v>
      </c>
      <c r="I23" s="207"/>
      <c r="J23" s="147">
        <f>SUM(J24)</f>
        <v>132</v>
      </c>
      <c r="K23" s="148">
        <f>SUM(K24)</f>
        <v>0</v>
      </c>
      <c r="L23" s="141">
        <f t="shared" si="3"/>
        <v>132</v>
      </c>
      <c r="M23" s="4"/>
    </row>
    <row r="24" spans="1:13">
      <c r="A24" s="217"/>
      <c r="B24" s="218"/>
      <c r="C24" s="218"/>
      <c r="D24" s="218"/>
      <c r="E24" s="218"/>
      <c r="F24" s="219"/>
      <c r="G24" s="68"/>
      <c r="H24" s="26" t="s">
        <v>34</v>
      </c>
      <c r="I24" s="28"/>
      <c r="J24" s="145">
        <v>132</v>
      </c>
      <c r="K24" s="146">
        <v>0</v>
      </c>
      <c r="L24" s="144">
        <f t="shared" si="3"/>
        <v>132</v>
      </c>
      <c r="M24" s="4"/>
    </row>
    <row r="25" spans="1:13">
      <c r="A25" s="220"/>
      <c r="B25" s="221"/>
      <c r="C25" s="221"/>
      <c r="D25" s="221"/>
      <c r="E25" s="221"/>
      <c r="F25" s="222"/>
      <c r="G25" s="74" t="s">
        <v>22</v>
      </c>
      <c r="H25" s="208" t="s">
        <v>17</v>
      </c>
      <c r="I25" s="209"/>
      <c r="J25" s="149">
        <f>SUM(J26)</f>
        <v>0</v>
      </c>
      <c r="K25" s="148">
        <f>SUM(K26)</f>
        <v>159030</v>
      </c>
      <c r="L25" s="141">
        <f t="shared" si="3"/>
        <v>-159030</v>
      </c>
      <c r="M25" s="4"/>
    </row>
    <row r="26" spans="1:13" ht="17.25" thickBot="1">
      <c r="A26" s="223"/>
      <c r="B26" s="224"/>
      <c r="C26" s="224"/>
      <c r="D26" s="224"/>
      <c r="E26" s="224"/>
      <c r="F26" s="225"/>
      <c r="G26" s="80"/>
      <c r="H26" s="32" t="s">
        <v>20</v>
      </c>
      <c r="I26" s="33"/>
      <c r="J26" s="150">
        <v>0</v>
      </c>
      <c r="K26" s="151">
        <v>159030</v>
      </c>
      <c r="L26" s="152">
        <f t="shared" si="3"/>
        <v>-159030</v>
      </c>
    </row>
    <row r="27" spans="1:13">
      <c r="B27" s="34"/>
      <c r="C27" s="34"/>
      <c r="E27" s="34"/>
      <c r="F27" s="34"/>
    </row>
    <row r="28" spans="1:13">
      <c r="B28" s="34"/>
      <c r="C28" s="34"/>
      <c r="J28" s="34"/>
      <c r="K28" s="34"/>
    </row>
    <row r="29" spans="1:13">
      <c r="B29" s="34"/>
      <c r="C29" s="34"/>
      <c r="I29" s="34"/>
      <c r="J29" s="34"/>
    </row>
    <row r="30" spans="1:13">
      <c r="B30" s="52"/>
      <c r="C30" s="52"/>
      <c r="I30" s="34"/>
      <c r="J30" s="34"/>
    </row>
    <row r="31" spans="1:13">
      <c r="B31" s="52"/>
      <c r="C31" s="52"/>
      <c r="H31" s="64"/>
      <c r="I31" s="34"/>
      <c r="J31" s="34"/>
    </row>
    <row r="32" spans="1:13">
      <c r="B32" s="52"/>
      <c r="C32" s="52"/>
      <c r="H32" s="64"/>
      <c r="I32" s="52"/>
      <c r="J32" s="52"/>
    </row>
    <row r="33" spans="1:10">
      <c r="B33" s="52"/>
      <c r="C33" s="52"/>
      <c r="H33" s="64"/>
      <c r="I33" s="52"/>
      <c r="J33" s="52"/>
    </row>
    <row r="34" spans="1:10">
      <c r="B34" s="52"/>
      <c r="C34" s="52"/>
      <c r="H34" s="64"/>
      <c r="I34" s="34"/>
      <c r="J34" s="52"/>
    </row>
    <row r="35" spans="1:10">
      <c r="B35" s="52"/>
      <c r="C35" s="52"/>
      <c r="H35" s="64"/>
      <c r="I35" s="52"/>
      <c r="J35" s="52"/>
    </row>
    <row r="36" spans="1:10">
      <c r="B36" s="52"/>
      <c r="C36" s="52"/>
      <c r="H36" s="64"/>
      <c r="I36" s="52"/>
      <c r="J36" s="52"/>
    </row>
    <row r="37" spans="1:10">
      <c r="B37" s="34"/>
      <c r="C37" s="34"/>
      <c r="H37" s="64"/>
      <c r="I37" s="52"/>
      <c r="J37" s="52"/>
    </row>
    <row r="38" spans="1:10">
      <c r="H38" s="64"/>
      <c r="I38" s="52"/>
      <c r="J38" s="52"/>
    </row>
    <row r="39" spans="1:10">
      <c r="H39" s="64"/>
      <c r="I39" s="52"/>
      <c r="J39" s="52"/>
    </row>
    <row r="40" spans="1:10">
      <c r="H40" s="64"/>
      <c r="I40" s="52"/>
      <c r="J40" s="52"/>
    </row>
    <row r="41" spans="1:10">
      <c r="H41" s="64"/>
      <c r="I41" s="52"/>
      <c r="J41" s="52"/>
    </row>
    <row r="42" spans="1:10">
      <c r="H42" s="64"/>
      <c r="I42" s="52"/>
      <c r="J42" s="52"/>
    </row>
    <row r="43" spans="1:10">
      <c r="H43" s="64"/>
      <c r="I43" s="52"/>
      <c r="J43" s="52"/>
    </row>
    <row r="44" spans="1:10">
      <c r="A44" s="71"/>
      <c r="B44" s="71"/>
      <c r="H44" s="64"/>
      <c r="I44" s="52"/>
      <c r="J44" s="52"/>
    </row>
    <row r="45" spans="1:10">
      <c r="I45" s="34"/>
      <c r="J45" s="34"/>
    </row>
    <row r="56" ht="21" customHeight="1"/>
    <row r="57" ht="21" customHeight="1"/>
    <row r="58" ht="21" customHeight="1"/>
  </sheetData>
  <mergeCells count="24">
    <mergeCell ref="L5:L6"/>
    <mergeCell ref="A2:K2"/>
    <mergeCell ref="A4:E4"/>
    <mergeCell ref="G4:K4"/>
    <mergeCell ref="A5:C5"/>
    <mergeCell ref="D5:D6"/>
    <mergeCell ref="E5:E6"/>
    <mergeCell ref="G5:I5"/>
    <mergeCell ref="J5:J6"/>
    <mergeCell ref="K5:K6"/>
    <mergeCell ref="F5:F6"/>
    <mergeCell ref="B19:C19"/>
    <mergeCell ref="B22:C22"/>
    <mergeCell ref="H25:I25"/>
    <mergeCell ref="B12:C12"/>
    <mergeCell ref="A7:C7"/>
    <mergeCell ref="G7:I7"/>
    <mergeCell ref="B8:C8"/>
    <mergeCell ref="H8:I8"/>
    <mergeCell ref="B16:C16"/>
    <mergeCell ref="H12:I12"/>
    <mergeCell ref="H16:I16"/>
    <mergeCell ref="H23:I23"/>
    <mergeCell ref="A24:F26"/>
  </mergeCells>
  <phoneticPr fontId="6" type="noConversion"/>
  <pageMargins left="0.39370078740157483" right="0.39370078740157483" top="0.78740157480314965" bottom="0.78740157480314965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1"/>
  <sheetViews>
    <sheetView view="pageBreakPreview" zoomScaleNormal="100" zoomScaleSheetLayoutView="100" workbookViewId="0">
      <selection activeCell="D30" sqref="D30"/>
    </sheetView>
  </sheetViews>
  <sheetFormatPr defaultRowHeight="16.5"/>
  <cols>
    <col min="1" max="1" width="7.875" customWidth="1"/>
    <col min="2" max="2" width="7.25" customWidth="1"/>
    <col min="3" max="3" width="16.5" customWidth="1"/>
    <col min="4" max="4" width="5.5" customWidth="1"/>
    <col min="5" max="5" width="13.5" customWidth="1"/>
    <col min="6" max="6" width="11.625" bestFit="1" customWidth="1"/>
    <col min="7" max="7" width="12.125" customWidth="1"/>
    <col min="8" max="8" width="13.25" customWidth="1"/>
    <col min="9" max="9" width="9.375" bestFit="1" customWidth="1"/>
    <col min="12" max="12" width="14.625" customWidth="1"/>
    <col min="13" max="13" width="13.875" customWidth="1"/>
  </cols>
  <sheetData>
    <row r="1" spans="1:13" ht="22.5" customHeight="1">
      <c r="A1" s="240" t="s">
        <v>141</v>
      </c>
      <c r="B1" s="240"/>
      <c r="C1" s="240"/>
      <c r="D1" s="240"/>
      <c r="E1" s="240"/>
      <c r="F1" s="240"/>
      <c r="G1" s="240"/>
      <c r="H1" s="240"/>
    </row>
    <row r="2" spans="1:13" ht="5.25" customHeight="1">
      <c r="A2" s="2"/>
      <c r="B2" s="2"/>
      <c r="C2" s="2"/>
      <c r="D2" s="2"/>
      <c r="E2" s="2"/>
      <c r="F2" s="2"/>
      <c r="G2" s="2"/>
      <c r="H2" s="2"/>
    </row>
    <row r="3" spans="1:13" ht="16.5" customHeight="1" thickBot="1">
      <c r="A3" s="35" t="s">
        <v>35</v>
      </c>
      <c r="B3" s="2"/>
      <c r="C3" s="2"/>
      <c r="D3" s="36"/>
      <c r="E3" s="37"/>
      <c r="F3" s="37"/>
      <c r="G3" s="241" t="s">
        <v>178</v>
      </c>
      <c r="H3" s="241"/>
    </row>
    <row r="4" spans="1:13" ht="16.350000000000001" customHeight="1">
      <c r="A4" s="242" t="s">
        <v>36</v>
      </c>
      <c r="B4" s="243"/>
      <c r="C4" s="243"/>
      <c r="D4" s="244" t="s">
        <v>38</v>
      </c>
      <c r="E4" s="246" t="s">
        <v>40</v>
      </c>
      <c r="F4" s="246" t="s">
        <v>147</v>
      </c>
      <c r="G4" s="248" t="s">
        <v>152</v>
      </c>
      <c r="H4" s="250" t="s">
        <v>41</v>
      </c>
    </row>
    <row r="5" spans="1:13" ht="16.350000000000001" customHeight="1">
      <c r="A5" s="38" t="s">
        <v>42</v>
      </c>
      <c r="B5" s="39" t="s">
        <v>43</v>
      </c>
      <c r="C5" s="39" t="s">
        <v>44</v>
      </c>
      <c r="D5" s="245"/>
      <c r="E5" s="247"/>
      <c r="F5" s="247"/>
      <c r="G5" s="249"/>
      <c r="H5" s="251"/>
    </row>
    <row r="6" spans="1:13" ht="16.350000000000001" customHeight="1">
      <c r="A6" s="88" t="s">
        <v>153</v>
      </c>
      <c r="B6" s="89" t="s">
        <v>27</v>
      </c>
      <c r="C6" s="90" t="s">
        <v>45</v>
      </c>
      <c r="D6" s="40" t="s">
        <v>47</v>
      </c>
      <c r="E6" s="153">
        <v>895614700</v>
      </c>
      <c r="F6" s="153">
        <v>0</v>
      </c>
      <c r="G6" s="153">
        <v>0</v>
      </c>
      <c r="H6" s="154">
        <f>SUM(E6:G6)</f>
        <v>895614700</v>
      </c>
      <c r="K6" s="2"/>
      <c r="L6" s="34"/>
      <c r="M6" s="34"/>
    </row>
    <row r="7" spans="1:13" ht="16.350000000000001" customHeight="1">
      <c r="A7" s="91"/>
      <c r="B7" s="92"/>
      <c r="C7" s="93"/>
      <c r="D7" s="40" t="s">
        <v>48</v>
      </c>
      <c r="E7" s="153">
        <v>845256367</v>
      </c>
      <c r="F7" s="153">
        <v>0</v>
      </c>
      <c r="G7" s="153">
        <v>0</v>
      </c>
      <c r="H7" s="154">
        <f t="shared" ref="H7:H14" si="0">SUM(E7:G7)</f>
        <v>845256367</v>
      </c>
      <c r="K7" s="2"/>
      <c r="L7" s="34"/>
      <c r="M7" s="34"/>
    </row>
    <row r="8" spans="1:13" ht="16.350000000000001" customHeight="1">
      <c r="A8" s="91"/>
      <c r="B8" s="92"/>
      <c r="C8" s="94"/>
      <c r="D8" s="40" t="s">
        <v>50</v>
      </c>
      <c r="E8" s="153">
        <f>E6-E7</f>
        <v>50358333</v>
      </c>
      <c r="F8" s="153">
        <v>0</v>
      </c>
      <c r="G8" s="153">
        <v>0</v>
      </c>
      <c r="H8" s="154">
        <f t="shared" si="0"/>
        <v>50358333</v>
      </c>
      <c r="K8" s="2"/>
      <c r="L8" s="34"/>
      <c r="M8" s="34"/>
    </row>
    <row r="9" spans="1:13" ht="16.350000000000001" customHeight="1">
      <c r="A9" s="91"/>
      <c r="B9" s="92"/>
      <c r="C9" s="93" t="s">
        <v>51</v>
      </c>
      <c r="D9" s="40" t="s">
        <v>46</v>
      </c>
      <c r="E9" s="153">
        <v>969069660</v>
      </c>
      <c r="F9" s="153">
        <v>0</v>
      </c>
      <c r="G9" s="153">
        <v>0</v>
      </c>
      <c r="H9" s="154">
        <f t="shared" si="0"/>
        <v>969069660</v>
      </c>
      <c r="K9" s="2"/>
      <c r="L9" s="34"/>
      <c r="M9" s="34"/>
    </row>
    <row r="10" spans="1:13" ht="16.350000000000001" customHeight="1">
      <c r="A10" s="91"/>
      <c r="B10" s="92"/>
      <c r="C10" s="93"/>
      <c r="D10" s="40" t="s">
        <v>52</v>
      </c>
      <c r="E10" s="153">
        <v>947487803</v>
      </c>
      <c r="F10" s="153">
        <v>0</v>
      </c>
      <c r="G10" s="153">
        <v>0</v>
      </c>
      <c r="H10" s="154">
        <f t="shared" si="0"/>
        <v>947487803</v>
      </c>
      <c r="K10" s="2"/>
      <c r="L10" s="2"/>
      <c r="M10" s="2"/>
    </row>
    <row r="11" spans="1:13" ht="16.350000000000001" customHeight="1">
      <c r="A11" s="91"/>
      <c r="B11" s="92"/>
      <c r="C11" s="93"/>
      <c r="D11" s="40" t="s">
        <v>49</v>
      </c>
      <c r="E11" s="153">
        <f>E9-E10</f>
        <v>21581857</v>
      </c>
      <c r="F11" s="153">
        <v>0</v>
      </c>
      <c r="G11" s="153">
        <v>0</v>
      </c>
      <c r="H11" s="154">
        <f t="shared" si="0"/>
        <v>21581857</v>
      </c>
      <c r="K11" s="2"/>
      <c r="L11" s="52"/>
      <c r="M11" s="52"/>
    </row>
    <row r="12" spans="1:13" ht="16.350000000000001" customHeight="1">
      <c r="A12" s="91"/>
      <c r="B12" s="92"/>
      <c r="C12" s="90" t="s">
        <v>53</v>
      </c>
      <c r="D12" s="40" t="s">
        <v>46</v>
      </c>
      <c r="E12" s="153">
        <v>8500000</v>
      </c>
      <c r="F12" s="153">
        <v>0</v>
      </c>
      <c r="G12" s="153">
        <v>0</v>
      </c>
      <c r="H12" s="154">
        <f t="shared" si="0"/>
        <v>8500000</v>
      </c>
      <c r="K12" s="2"/>
      <c r="L12" s="52"/>
      <c r="M12" s="52"/>
    </row>
    <row r="13" spans="1:13" ht="16.350000000000001" customHeight="1">
      <c r="A13" s="91"/>
      <c r="B13" s="92"/>
      <c r="C13" s="93"/>
      <c r="D13" s="40" t="s">
        <v>54</v>
      </c>
      <c r="E13" s="153">
        <f>'[1]1. 세입결산'!$E$13</f>
        <v>8500000</v>
      </c>
      <c r="F13" s="153">
        <v>0</v>
      </c>
      <c r="G13" s="153">
        <v>0</v>
      </c>
      <c r="H13" s="154">
        <f t="shared" si="0"/>
        <v>8500000</v>
      </c>
      <c r="K13" s="2"/>
      <c r="L13" s="52"/>
      <c r="M13" s="52"/>
    </row>
    <row r="14" spans="1:13" ht="16.350000000000001" customHeight="1">
      <c r="A14" s="91"/>
      <c r="B14" s="92"/>
      <c r="C14" s="94"/>
      <c r="D14" s="40" t="s">
        <v>49</v>
      </c>
      <c r="E14" s="153">
        <f>E12-E13</f>
        <v>0</v>
      </c>
      <c r="F14" s="153">
        <v>0</v>
      </c>
      <c r="G14" s="153">
        <v>0</v>
      </c>
      <c r="H14" s="154">
        <f t="shared" si="0"/>
        <v>0</v>
      </c>
      <c r="K14" s="2"/>
      <c r="L14" s="52"/>
      <c r="M14" s="52"/>
    </row>
    <row r="15" spans="1:13" ht="16.350000000000001" customHeight="1">
      <c r="A15" s="91"/>
      <c r="B15" s="92"/>
      <c r="C15" s="252" t="s">
        <v>56</v>
      </c>
      <c r="D15" s="41" t="s">
        <v>57</v>
      </c>
      <c r="E15" s="155">
        <f>SUM(E6,E9,E12)</f>
        <v>1873184360</v>
      </c>
      <c r="F15" s="155">
        <f t="shared" ref="F15:H15" si="1">SUM(F6,F9,F12)</f>
        <v>0</v>
      </c>
      <c r="G15" s="155">
        <f t="shared" si="1"/>
        <v>0</v>
      </c>
      <c r="H15" s="156">
        <f t="shared" si="1"/>
        <v>1873184360</v>
      </c>
      <c r="K15" s="2"/>
      <c r="L15" s="52"/>
      <c r="M15" s="52"/>
    </row>
    <row r="16" spans="1:13" ht="16.350000000000001" customHeight="1">
      <c r="A16" s="91"/>
      <c r="B16" s="92"/>
      <c r="C16" s="253"/>
      <c r="D16" s="41" t="s">
        <v>58</v>
      </c>
      <c r="E16" s="155">
        <f t="shared" ref="E16:H17" si="2">SUM(E7,E10,E13)</f>
        <v>1801244170</v>
      </c>
      <c r="F16" s="155">
        <f t="shared" si="2"/>
        <v>0</v>
      </c>
      <c r="G16" s="155">
        <f t="shared" si="2"/>
        <v>0</v>
      </c>
      <c r="H16" s="156">
        <f t="shared" si="2"/>
        <v>1801244170</v>
      </c>
      <c r="K16" s="2"/>
      <c r="L16" s="52"/>
      <c r="M16" s="52"/>
    </row>
    <row r="17" spans="1:13" ht="16.350000000000001" customHeight="1">
      <c r="A17" s="91"/>
      <c r="B17" s="95"/>
      <c r="C17" s="254"/>
      <c r="D17" s="41" t="s">
        <v>49</v>
      </c>
      <c r="E17" s="155">
        <f t="shared" si="2"/>
        <v>71940190</v>
      </c>
      <c r="F17" s="155">
        <f t="shared" si="2"/>
        <v>0</v>
      </c>
      <c r="G17" s="155">
        <f t="shared" si="2"/>
        <v>0</v>
      </c>
      <c r="H17" s="156">
        <f t="shared" si="2"/>
        <v>71940190</v>
      </c>
      <c r="K17" s="2"/>
      <c r="L17" s="34"/>
      <c r="M17" s="34"/>
    </row>
    <row r="18" spans="1:13" ht="16.350000000000001" customHeight="1">
      <c r="A18" s="91"/>
      <c r="B18" s="255" t="s">
        <v>59</v>
      </c>
      <c r="C18" s="256"/>
      <c r="D18" s="42" t="s">
        <v>46</v>
      </c>
      <c r="E18" s="157">
        <f>SUM(E15)</f>
        <v>1873184360</v>
      </c>
      <c r="F18" s="157">
        <f t="shared" ref="F18:G18" si="3">SUM(F15)</f>
        <v>0</v>
      </c>
      <c r="G18" s="157">
        <f t="shared" si="3"/>
        <v>0</v>
      </c>
      <c r="H18" s="158">
        <f>SUM(H15)</f>
        <v>1873184360</v>
      </c>
      <c r="K18" s="2"/>
      <c r="L18" s="2"/>
      <c r="M18" s="2"/>
    </row>
    <row r="19" spans="1:13" ht="16.350000000000001" customHeight="1">
      <c r="A19" s="91"/>
      <c r="B19" s="257"/>
      <c r="C19" s="258"/>
      <c r="D19" s="42" t="s">
        <v>54</v>
      </c>
      <c r="E19" s="157">
        <f t="shared" ref="E19:H20" si="4">SUM(E16)</f>
        <v>1801244170</v>
      </c>
      <c r="F19" s="157">
        <f t="shared" si="4"/>
        <v>0</v>
      </c>
      <c r="G19" s="157">
        <f t="shared" si="4"/>
        <v>0</v>
      </c>
      <c r="H19" s="158">
        <f t="shared" si="4"/>
        <v>1801244170</v>
      </c>
    </row>
    <row r="20" spans="1:13" ht="16.350000000000001" customHeight="1">
      <c r="A20" s="96"/>
      <c r="B20" s="259"/>
      <c r="C20" s="260"/>
      <c r="D20" s="42" t="s">
        <v>60</v>
      </c>
      <c r="E20" s="157">
        <f t="shared" si="4"/>
        <v>71940190</v>
      </c>
      <c r="F20" s="157">
        <f t="shared" si="4"/>
        <v>0</v>
      </c>
      <c r="G20" s="157">
        <f t="shared" si="4"/>
        <v>0</v>
      </c>
      <c r="H20" s="158">
        <f t="shared" si="4"/>
        <v>71940190</v>
      </c>
    </row>
    <row r="21" spans="1:13" ht="16.350000000000001" customHeight="1">
      <c r="A21" s="91" t="s">
        <v>155</v>
      </c>
      <c r="B21" s="97" t="s">
        <v>155</v>
      </c>
      <c r="C21" s="97" t="s">
        <v>154</v>
      </c>
      <c r="D21" s="40" t="s">
        <v>46</v>
      </c>
      <c r="E21" s="153">
        <v>0</v>
      </c>
      <c r="F21" s="153">
        <v>15948000</v>
      </c>
      <c r="G21" s="159"/>
      <c r="H21" s="154">
        <f>SUM(E21:G21)</f>
        <v>15948000</v>
      </c>
    </row>
    <row r="22" spans="1:13" ht="16.350000000000001" customHeight="1">
      <c r="A22" s="91"/>
      <c r="B22" s="98"/>
      <c r="C22" s="98"/>
      <c r="D22" s="40" t="s">
        <v>54</v>
      </c>
      <c r="E22" s="153">
        <v>0</v>
      </c>
      <c r="F22" s="153">
        <v>15948000</v>
      </c>
      <c r="G22" s="159"/>
      <c r="H22" s="154">
        <f t="shared" ref="H22:H23" si="5">SUM(E22:G22)</f>
        <v>15948000</v>
      </c>
    </row>
    <row r="23" spans="1:13" ht="16.350000000000001" customHeight="1">
      <c r="A23" s="91"/>
      <c r="B23" s="98"/>
      <c r="C23" s="99"/>
      <c r="D23" s="40" t="s">
        <v>50</v>
      </c>
      <c r="E23" s="153">
        <v>0</v>
      </c>
      <c r="F23" s="153">
        <f>F21-F22</f>
        <v>0</v>
      </c>
      <c r="G23" s="153">
        <f>G21-G22</f>
        <v>0</v>
      </c>
      <c r="H23" s="154">
        <f t="shared" si="5"/>
        <v>0</v>
      </c>
    </row>
    <row r="24" spans="1:13" ht="16.350000000000001" customHeight="1">
      <c r="A24" s="91"/>
      <c r="B24" s="92"/>
      <c r="C24" s="252" t="s">
        <v>56</v>
      </c>
      <c r="D24" s="41" t="s">
        <v>57</v>
      </c>
      <c r="E24" s="155">
        <f>SUM(E21)</f>
        <v>0</v>
      </c>
      <c r="F24" s="155">
        <f t="shared" ref="F24:H24" si="6">SUM(F21)</f>
        <v>15948000</v>
      </c>
      <c r="G24" s="155">
        <f t="shared" si="6"/>
        <v>0</v>
      </c>
      <c r="H24" s="156">
        <f t="shared" si="6"/>
        <v>15948000</v>
      </c>
    </row>
    <row r="25" spans="1:13" ht="16.350000000000001" customHeight="1">
      <c r="A25" s="91"/>
      <c r="B25" s="92"/>
      <c r="C25" s="253"/>
      <c r="D25" s="41" t="s">
        <v>52</v>
      </c>
      <c r="E25" s="155">
        <f t="shared" ref="E25:H27" si="7">SUM(E22)</f>
        <v>0</v>
      </c>
      <c r="F25" s="155">
        <f t="shared" si="7"/>
        <v>15948000</v>
      </c>
      <c r="G25" s="155">
        <f t="shared" si="7"/>
        <v>0</v>
      </c>
      <c r="H25" s="156">
        <f t="shared" si="7"/>
        <v>15948000</v>
      </c>
    </row>
    <row r="26" spans="1:13" ht="16.350000000000001" customHeight="1">
      <c r="A26" s="91"/>
      <c r="B26" s="95"/>
      <c r="C26" s="254"/>
      <c r="D26" s="41" t="s">
        <v>61</v>
      </c>
      <c r="E26" s="155">
        <f t="shared" si="7"/>
        <v>0</v>
      </c>
      <c r="F26" s="155">
        <f t="shared" si="7"/>
        <v>0</v>
      </c>
      <c r="G26" s="155">
        <f t="shared" si="7"/>
        <v>0</v>
      </c>
      <c r="H26" s="156">
        <f t="shared" si="7"/>
        <v>0</v>
      </c>
    </row>
    <row r="27" spans="1:13" ht="16.350000000000001" customHeight="1">
      <c r="A27" s="91"/>
      <c r="B27" s="255" t="s">
        <v>59</v>
      </c>
      <c r="C27" s="256"/>
      <c r="D27" s="42" t="s">
        <v>46</v>
      </c>
      <c r="E27" s="157">
        <f>SUM(E24)</f>
        <v>0</v>
      </c>
      <c r="F27" s="157">
        <f t="shared" si="7"/>
        <v>15948000</v>
      </c>
      <c r="G27" s="157">
        <f t="shared" si="7"/>
        <v>0</v>
      </c>
      <c r="H27" s="158">
        <f>SUM(E27:G27)</f>
        <v>15948000</v>
      </c>
    </row>
    <row r="28" spans="1:13" ht="16.350000000000001" customHeight="1">
      <c r="A28" s="91"/>
      <c r="B28" s="257"/>
      <c r="C28" s="258"/>
      <c r="D28" s="42" t="s">
        <v>48</v>
      </c>
      <c r="E28" s="157">
        <f t="shared" ref="E28:G29" si="8">SUM(E25)</f>
        <v>0</v>
      </c>
      <c r="F28" s="157">
        <f t="shared" si="8"/>
        <v>15948000</v>
      </c>
      <c r="G28" s="157">
        <f t="shared" si="8"/>
        <v>0</v>
      </c>
      <c r="H28" s="158">
        <f t="shared" ref="H28:H29" si="9">SUM(E28:G28)</f>
        <v>15948000</v>
      </c>
    </row>
    <row r="29" spans="1:13" ht="16.350000000000001" customHeight="1">
      <c r="A29" s="96"/>
      <c r="B29" s="259"/>
      <c r="C29" s="260"/>
      <c r="D29" s="42" t="s">
        <v>61</v>
      </c>
      <c r="E29" s="157">
        <f t="shared" si="8"/>
        <v>0</v>
      </c>
      <c r="F29" s="157">
        <f t="shared" si="8"/>
        <v>0</v>
      </c>
      <c r="G29" s="157">
        <f t="shared" si="8"/>
        <v>0</v>
      </c>
      <c r="H29" s="158">
        <f t="shared" si="9"/>
        <v>0</v>
      </c>
    </row>
    <row r="30" spans="1:13" ht="16.350000000000001" customHeight="1">
      <c r="A30" s="100" t="s">
        <v>138</v>
      </c>
      <c r="B30" s="89" t="s">
        <v>130</v>
      </c>
      <c r="C30" s="97" t="s">
        <v>156</v>
      </c>
      <c r="D30" s="40" t="s">
        <v>46</v>
      </c>
      <c r="E30" s="153">
        <v>0</v>
      </c>
      <c r="F30" s="153">
        <v>0</v>
      </c>
      <c r="G30" s="159">
        <v>1173400000</v>
      </c>
      <c r="H30" s="154">
        <f>SUM(E30:G30)</f>
        <v>1173400000</v>
      </c>
    </row>
    <row r="31" spans="1:13" ht="16.350000000000001" customHeight="1">
      <c r="A31" s="101"/>
      <c r="B31" s="92"/>
      <c r="C31" s="98"/>
      <c r="D31" s="40" t="s">
        <v>48</v>
      </c>
      <c r="E31" s="153"/>
      <c r="F31" s="153">
        <v>0</v>
      </c>
      <c r="G31" s="159">
        <v>1157515144</v>
      </c>
      <c r="H31" s="154">
        <f t="shared" ref="H31:H38" si="10">SUM(E31:G31)</f>
        <v>1157515144</v>
      </c>
    </row>
    <row r="32" spans="1:13" ht="16.350000000000001" customHeight="1">
      <c r="A32" s="101"/>
      <c r="B32" s="92"/>
      <c r="C32" s="99"/>
      <c r="D32" s="40" t="s">
        <v>50</v>
      </c>
      <c r="E32" s="153">
        <v>0</v>
      </c>
      <c r="F32" s="153">
        <v>0</v>
      </c>
      <c r="G32" s="153">
        <f>G30-G31</f>
        <v>15884856</v>
      </c>
      <c r="H32" s="154">
        <f t="shared" si="10"/>
        <v>15884856</v>
      </c>
    </row>
    <row r="33" spans="1:8" ht="16.350000000000001" customHeight="1">
      <c r="A33" s="101"/>
      <c r="B33" s="92"/>
      <c r="C33" s="102" t="s">
        <v>157</v>
      </c>
      <c r="D33" s="40" t="s">
        <v>46</v>
      </c>
      <c r="E33" s="153">
        <v>0</v>
      </c>
      <c r="F33" s="153"/>
      <c r="G33" s="159">
        <v>5335000</v>
      </c>
      <c r="H33" s="154">
        <f t="shared" si="10"/>
        <v>5335000</v>
      </c>
    </row>
    <row r="34" spans="1:8" ht="16.350000000000001" customHeight="1">
      <c r="A34" s="101"/>
      <c r="B34" s="92"/>
      <c r="C34" s="98"/>
      <c r="D34" s="40" t="s">
        <v>48</v>
      </c>
      <c r="E34" s="153"/>
      <c r="F34" s="153"/>
      <c r="G34" s="159">
        <f>'[2]1. 세입결산'!$G$31</f>
        <v>2629160</v>
      </c>
      <c r="H34" s="154">
        <f t="shared" si="10"/>
        <v>2629160</v>
      </c>
    </row>
    <row r="35" spans="1:8" ht="16.350000000000001" customHeight="1">
      <c r="A35" s="101"/>
      <c r="B35" s="92"/>
      <c r="C35" s="98"/>
      <c r="D35" s="40" t="s">
        <v>50</v>
      </c>
      <c r="E35" s="153"/>
      <c r="F35" s="153"/>
      <c r="G35" s="153">
        <f>G33-G34</f>
        <v>2705840</v>
      </c>
      <c r="H35" s="154">
        <f t="shared" si="10"/>
        <v>2705840</v>
      </c>
    </row>
    <row r="36" spans="1:8" ht="16.350000000000001" customHeight="1">
      <c r="A36" s="101"/>
      <c r="B36" s="92"/>
      <c r="C36" s="97" t="s">
        <v>158</v>
      </c>
      <c r="D36" s="40" t="s">
        <v>46</v>
      </c>
      <c r="E36" s="153">
        <v>0</v>
      </c>
      <c r="F36" s="153"/>
      <c r="G36" s="159">
        <v>39720000</v>
      </c>
      <c r="H36" s="154">
        <f t="shared" si="10"/>
        <v>39720000</v>
      </c>
    </row>
    <row r="37" spans="1:8" ht="16.350000000000001" customHeight="1">
      <c r="A37" s="101"/>
      <c r="B37" s="92"/>
      <c r="C37" s="98"/>
      <c r="D37" s="40" t="s">
        <v>48</v>
      </c>
      <c r="E37" s="153"/>
      <c r="F37" s="153"/>
      <c r="G37" s="159">
        <f>'[3]1. 세입결산'!$G$7</f>
        <v>39720000</v>
      </c>
      <c r="H37" s="154">
        <f t="shared" si="10"/>
        <v>39720000</v>
      </c>
    </row>
    <row r="38" spans="1:8" ht="16.350000000000001" customHeight="1">
      <c r="A38" s="101"/>
      <c r="B38" s="92"/>
      <c r="C38" s="98"/>
      <c r="D38" s="40" t="s">
        <v>50</v>
      </c>
      <c r="E38" s="153">
        <f>E37-E36</f>
        <v>0</v>
      </c>
      <c r="F38" s="153"/>
      <c r="G38" s="153">
        <f>G36-G37</f>
        <v>0</v>
      </c>
      <c r="H38" s="154">
        <f t="shared" si="10"/>
        <v>0</v>
      </c>
    </row>
    <row r="39" spans="1:8" ht="16.350000000000001" customHeight="1">
      <c r="A39" s="101"/>
      <c r="B39" s="92"/>
      <c r="C39" s="252" t="s">
        <v>55</v>
      </c>
      <c r="D39" s="41" t="s">
        <v>46</v>
      </c>
      <c r="E39" s="155">
        <f>E30+E33+E36</f>
        <v>0</v>
      </c>
      <c r="F39" s="155">
        <f t="shared" ref="F39:H39" si="11">F30+F33+F36</f>
        <v>0</v>
      </c>
      <c r="G39" s="155">
        <f t="shared" si="11"/>
        <v>1218455000</v>
      </c>
      <c r="H39" s="156">
        <f t="shared" si="11"/>
        <v>1218455000</v>
      </c>
    </row>
    <row r="40" spans="1:8" ht="16.350000000000001" customHeight="1">
      <c r="A40" s="101"/>
      <c r="B40" s="92"/>
      <c r="C40" s="253"/>
      <c r="D40" s="41" t="s">
        <v>48</v>
      </c>
      <c r="E40" s="155">
        <f t="shared" ref="E40:H41" si="12">E31+E34+E37</f>
        <v>0</v>
      </c>
      <c r="F40" s="155">
        <f t="shared" si="12"/>
        <v>0</v>
      </c>
      <c r="G40" s="155">
        <f t="shared" si="12"/>
        <v>1199864304</v>
      </c>
      <c r="H40" s="156">
        <f t="shared" si="12"/>
        <v>1199864304</v>
      </c>
    </row>
    <row r="41" spans="1:8" ht="16.350000000000001" customHeight="1">
      <c r="A41" s="101"/>
      <c r="B41" s="95"/>
      <c r="C41" s="254"/>
      <c r="D41" s="41" t="s">
        <v>50</v>
      </c>
      <c r="E41" s="155">
        <f t="shared" si="12"/>
        <v>0</v>
      </c>
      <c r="F41" s="155">
        <f t="shared" si="12"/>
        <v>0</v>
      </c>
      <c r="G41" s="155">
        <f t="shared" si="12"/>
        <v>18590696</v>
      </c>
      <c r="H41" s="156">
        <f t="shared" si="12"/>
        <v>18590696</v>
      </c>
    </row>
    <row r="42" spans="1:8" ht="16.350000000000001" customHeight="1">
      <c r="A42" s="91"/>
      <c r="B42" s="255" t="s">
        <v>59</v>
      </c>
      <c r="C42" s="256"/>
      <c r="D42" s="42" t="s">
        <v>46</v>
      </c>
      <c r="E42" s="157">
        <f>SUM(E39)</f>
        <v>0</v>
      </c>
      <c r="F42" s="157">
        <f t="shared" ref="F42:G42" si="13">SUM(F39)</f>
        <v>0</v>
      </c>
      <c r="G42" s="157">
        <f t="shared" si="13"/>
        <v>1218455000</v>
      </c>
      <c r="H42" s="158">
        <f>SUM(E42:G42)</f>
        <v>1218455000</v>
      </c>
    </row>
    <row r="43" spans="1:8" ht="16.350000000000001" customHeight="1">
      <c r="A43" s="101"/>
      <c r="B43" s="257"/>
      <c r="C43" s="258"/>
      <c r="D43" s="42" t="s">
        <v>48</v>
      </c>
      <c r="E43" s="157">
        <f t="shared" ref="E43:G43" si="14">SUM(E40)</f>
        <v>0</v>
      </c>
      <c r="F43" s="157">
        <f t="shared" si="14"/>
        <v>0</v>
      </c>
      <c r="G43" s="157">
        <f t="shared" si="14"/>
        <v>1199864304</v>
      </c>
      <c r="H43" s="158">
        <f t="shared" ref="H43:H44" si="15">SUM(E43:G43)</f>
        <v>1199864304</v>
      </c>
    </row>
    <row r="44" spans="1:8" ht="16.350000000000001" customHeight="1">
      <c r="A44" s="96"/>
      <c r="B44" s="259"/>
      <c r="C44" s="260"/>
      <c r="D44" s="42" t="s">
        <v>50</v>
      </c>
      <c r="E44" s="157">
        <f t="shared" ref="E44:G44" si="16">SUM(E41)</f>
        <v>0</v>
      </c>
      <c r="F44" s="157">
        <f t="shared" si="16"/>
        <v>0</v>
      </c>
      <c r="G44" s="157">
        <f t="shared" si="16"/>
        <v>18590696</v>
      </c>
      <c r="H44" s="158">
        <f t="shared" si="15"/>
        <v>18590696</v>
      </c>
    </row>
    <row r="45" spans="1:8" ht="16.350000000000001" customHeight="1">
      <c r="A45" s="88" t="s">
        <v>62</v>
      </c>
      <c r="B45" s="97" t="s">
        <v>62</v>
      </c>
      <c r="C45" s="98" t="s">
        <v>159</v>
      </c>
      <c r="D45" s="40" t="s">
        <v>47</v>
      </c>
      <c r="E45" s="160"/>
      <c r="F45" s="153">
        <v>0</v>
      </c>
      <c r="G45" s="161">
        <v>123722639</v>
      </c>
      <c r="H45" s="154">
        <f>SUM(E45:G45)</f>
        <v>123722639</v>
      </c>
    </row>
    <row r="46" spans="1:8" ht="16.350000000000001" customHeight="1">
      <c r="A46" s="91"/>
      <c r="B46" s="98"/>
      <c r="C46" s="98"/>
      <c r="D46" s="40" t="s">
        <v>58</v>
      </c>
      <c r="E46" s="162"/>
      <c r="F46" s="153">
        <v>0</v>
      </c>
      <c r="G46" s="163">
        <v>110455531</v>
      </c>
      <c r="H46" s="154">
        <f t="shared" ref="H46:H47" si="17">SUM(E46:G46)</f>
        <v>110455531</v>
      </c>
    </row>
    <row r="47" spans="1:8" ht="16.350000000000001" customHeight="1">
      <c r="A47" s="91"/>
      <c r="B47" s="98"/>
      <c r="C47" s="98"/>
      <c r="D47" s="40" t="s">
        <v>63</v>
      </c>
      <c r="E47" s="153">
        <f>E45-E46</f>
        <v>0</v>
      </c>
      <c r="F47" s="164">
        <f>F46-F45</f>
        <v>0</v>
      </c>
      <c r="G47" s="153">
        <f>G45-G46</f>
        <v>13267108</v>
      </c>
      <c r="H47" s="154">
        <f t="shared" si="17"/>
        <v>13267108</v>
      </c>
    </row>
    <row r="48" spans="1:8" ht="16.350000000000001" customHeight="1">
      <c r="A48" s="91"/>
      <c r="B48" s="92"/>
      <c r="C48" s="252" t="s">
        <v>55</v>
      </c>
      <c r="D48" s="41" t="s">
        <v>46</v>
      </c>
      <c r="E48" s="155">
        <f>SUM(E45)</f>
        <v>0</v>
      </c>
      <c r="F48" s="155">
        <f t="shared" ref="F48:G48" si="18">SUM(F45)</f>
        <v>0</v>
      </c>
      <c r="G48" s="155">
        <f t="shared" si="18"/>
        <v>123722639</v>
      </c>
      <c r="H48" s="156">
        <f>SUM(E48:G48)</f>
        <v>123722639</v>
      </c>
    </row>
    <row r="49" spans="1:10" ht="16.350000000000001" customHeight="1">
      <c r="A49" s="91"/>
      <c r="B49" s="92"/>
      <c r="C49" s="253"/>
      <c r="D49" s="41" t="s">
        <v>54</v>
      </c>
      <c r="E49" s="155">
        <f t="shared" ref="E49:G50" si="19">SUM(E46)</f>
        <v>0</v>
      </c>
      <c r="F49" s="155">
        <f t="shared" si="19"/>
        <v>0</v>
      </c>
      <c r="G49" s="155">
        <f t="shared" si="19"/>
        <v>110455531</v>
      </c>
      <c r="H49" s="156">
        <f t="shared" ref="H49:H50" si="20">SUM(E49:G49)</f>
        <v>110455531</v>
      </c>
    </row>
    <row r="50" spans="1:10" ht="16.350000000000001" customHeight="1">
      <c r="A50" s="91"/>
      <c r="B50" s="95"/>
      <c r="C50" s="254"/>
      <c r="D50" s="41" t="s">
        <v>61</v>
      </c>
      <c r="E50" s="155">
        <f t="shared" si="19"/>
        <v>0</v>
      </c>
      <c r="F50" s="155">
        <f t="shared" si="19"/>
        <v>0</v>
      </c>
      <c r="G50" s="155">
        <f t="shared" si="19"/>
        <v>13267108</v>
      </c>
      <c r="H50" s="156">
        <f t="shared" si="20"/>
        <v>13267108</v>
      </c>
    </row>
    <row r="51" spans="1:10" ht="16.350000000000001" customHeight="1">
      <c r="A51" s="91"/>
      <c r="B51" s="255" t="s">
        <v>59</v>
      </c>
      <c r="C51" s="256"/>
      <c r="D51" s="42" t="s">
        <v>57</v>
      </c>
      <c r="E51" s="157">
        <f>SUM(E48)</f>
        <v>0</v>
      </c>
      <c r="F51" s="157">
        <f t="shared" ref="F51:G51" si="21">SUM(F48)</f>
        <v>0</v>
      </c>
      <c r="G51" s="157">
        <f t="shared" si="21"/>
        <v>123722639</v>
      </c>
      <c r="H51" s="158">
        <f>SUM(E51:G51)</f>
        <v>123722639</v>
      </c>
    </row>
    <row r="52" spans="1:10" ht="16.350000000000001" customHeight="1">
      <c r="A52" s="91"/>
      <c r="B52" s="257"/>
      <c r="C52" s="258"/>
      <c r="D52" s="42" t="s">
        <v>64</v>
      </c>
      <c r="E52" s="157">
        <f t="shared" ref="E52:G53" si="22">SUM(E49)</f>
        <v>0</v>
      </c>
      <c r="F52" s="157">
        <f t="shared" si="22"/>
        <v>0</v>
      </c>
      <c r="G52" s="157">
        <f t="shared" si="22"/>
        <v>110455531</v>
      </c>
      <c r="H52" s="158">
        <f t="shared" ref="H52:H53" si="23">SUM(E52:G52)</f>
        <v>110455531</v>
      </c>
    </row>
    <row r="53" spans="1:10" ht="16.350000000000001" customHeight="1">
      <c r="A53" s="96"/>
      <c r="B53" s="259"/>
      <c r="C53" s="260"/>
      <c r="D53" s="42" t="s">
        <v>61</v>
      </c>
      <c r="E53" s="157">
        <f t="shared" si="22"/>
        <v>0</v>
      </c>
      <c r="F53" s="157">
        <f t="shared" si="22"/>
        <v>0</v>
      </c>
      <c r="G53" s="157">
        <f t="shared" si="22"/>
        <v>13267108</v>
      </c>
      <c r="H53" s="158">
        <f t="shared" si="23"/>
        <v>13267108</v>
      </c>
    </row>
    <row r="54" spans="1:10" ht="16.350000000000001" customHeight="1">
      <c r="A54" s="91" t="s">
        <v>161</v>
      </c>
      <c r="B54" s="98" t="s">
        <v>66</v>
      </c>
      <c r="C54" s="97" t="s">
        <v>160</v>
      </c>
      <c r="D54" s="40" t="s">
        <v>46</v>
      </c>
      <c r="E54" s="153">
        <v>120240</v>
      </c>
      <c r="F54" s="153">
        <v>1210</v>
      </c>
      <c r="G54" s="159">
        <v>4500</v>
      </c>
      <c r="H54" s="154">
        <f>SUM(E54:G54)</f>
        <v>125950</v>
      </c>
    </row>
    <row r="55" spans="1:10" ht="16.350000000000001" customHeight="1">
      <c r="A55" s="91"/>
      <c r="B55" s="98"/>
      <c r="C55" s="98"/>
      <c r="D55" s="40" t="s">
        <v>48</v>
      </c>
      <c r="E55" s="153">
        <v>42782</v>
      </c>
      <c r="F55" s="153">
        <v>1105</v>
      </c>
      <c r="G55" s="159">
        <v>50447</v>
      </c>
      <c r="H55" s="154">
        <f t="shared" ref="H55:H61" si="24">SUM(E55:G55)</f>
        <v>94334</v>
      </c>
      <c r="I55" s="49"/>
      <c r="J55" s="49"/>
    </row>
    <row r="56" spans="1:10" ht="16.350000000000001" customHeight="1">
      <c r="A56" s="91"/>
      <c r="B56" s="98"/>
      <c r="C56" s="99"/>
      <c r="D56" s="40" t="s">
        <v>49</v>
      </c>
      <c r="E56" s="153">
        <f>E54-E55</f>
        <v>77458</v>
      </c>
      <c r="F56" s="153">
        <f>F54-F55</f>
        <v>105</v>
      </c>
      <c r="G56" s="153">
        <f>G54-G55</f>
        <v>-45947</v>
      </c>
      <c r="H56" s="154">
        <f>H54-H55</f>
        <v>31616</v>
      </c>
      <c r="I56" s="49"/>
      <c r="J56" s="49"/>
    </row>
    <row r="57" spans="1:10" ht="16.350000000000001" customHeight="1">
      <c r="A57" s="91"/>
      <c r="B57" s="98"/>
      <c r="C57" s="252" t="s">
        <v>65</v>
      </c>
      <c r="D57" s="41" t="s">
        <v>46</v>
      </c>
      <c r="E57" s="155">
        <f>SUM(E54)</f>
        <v>120240</v>
      </c>
      <c r="F57" s="155">
        <f t="shared" ref="F57:G57" si="25">SUM(F54)</f>
        <v>1210</v>
      </c>
      <c r="G57" s="155">
        <f t="shared" si="25"/>
        <v>4500</v>
      </c>
      <c r="H57" s="156">
        <f>SUM(E57:G57)</f>
        <v>125950</v>
      </c>
      <c r="I57" s="49"/>
    </row>
    <row r="58" spans="1:10" ht="16.350000000000001" customHeight="1">
      <c r="A58" s="91"/>
      <c r="B58" s="98"/>
      <c r="C58" s="253"/>
      <c r="D58" s="41" t="s">
        <v>48</v>
      </c>
      <c r="E58" s="155">
        <f>E55</f>
        <v>42782</v>
      </c>
      <c r="F58" s="155">
        <f t="shared" ref="F58:G59" si="26">SUM(F55)</f>
        <v>1105</v>
      </c>
      <c r="G58" s="155">
        <f t="shared" si="26"/>
        <v>50447</v>
      </c>
      <c r="H58" s="156">
        <f t="shared" ref="H58:H59" si="27">SUM(E58:G58)</f>
        <v>94334</v>
      </c>
    </row>
    <row r="59" spans="1:10" ht="16.350000000000001" customHeight="1">
      <c r="A59" s="91"/>
      <c r="B59" s="98"/>
      <c r="C59" s="254"/>
      <c r="D59" s="41" t="s">
        <v>49</v>
      </c>
      <c r="E59" s="155">
        <f>E56</f>
        <v>77458</v>
      </c>
      <c r="F59" s="155">
        <f t="shared" si="26"/>
        <v>105</v>
      </c>
      <c r="G59" s="155">
        <f>SUM(G56)</f>
        <v>-45947</v>
      </c>
      <c r="H59" s="156">
        <f t="shared" si="27"/>
        <v>31616</v>
      </c>
    </row>
    <row r="60" spans="1:10" ht="16.350000000000001" customHeight="1">
      <c r="A60" s="91"/>
      <c r="B60" s="98"/>
      <c r="C60" s="97" t="s">
        <v>161</v>
      </c>
      <c r="D60" s="40" t="s">
        <v>67</v>
      </c>
      <c r="E60" s="153">
        <v>0</v>
      </c>
      <c r="F60" s="153">
        <v>0</v>
      </c>
      <c r="G60" s="159">
        <v>99559</v>
      </c>
      <c r="H60" s="154">
        <f t="shared" si="24"/>
        <v>99559</v>
      </c>
    </row>
    <row r="61" spans="1:10" ht="16.350000000000001" customHeight="1">
      <c r="A61" s="91"/>
      <c r="B61" s="98"/>
      <c r="C61" s="98"/>
      <c r="D61" s="40" t="s">
        <v>48</v>
      </c>
      <c r="E61" s="153">
        <v>0</v>
      </c>
      <c r="F61" s="153">
        <v>0</v>
      </c>
      <c r="G61" s="159">
        <v>99559</v>
      </c>
      <c r="H61" s="154">
        <f t="shared" si="24"/>
        <v>99559</v>
      </c>
    </row>
    <row r="62" spans="1:10" ht="16.350000000000001" customHeight="1">
      <c r="A62" s="91"/>
      <c r="B62" s="98"/>
      <c r="C62" s="99"/>
      <c r="D62" s="40" t="s">
        <v>60</v>
      </c>
      <c r="E62" s="153">
        <v>0</v>
      </c>
      <c r="F62" s="153">
        <f>F60-F61</f>
        <v>0</v>
      </c>
      <c r="G62" s="153">
        <f>G60-G61</f>
        <v>0</v>
      </c>
      <c r="H62" s="154">
        <f>H60-H61</f>
        <v>0</v>
      </c>
    </row>
    <row r="63" spans="1:10" ht="16.350000000000001" customHeight="1">
      <c r="A63" s="91"/>
      <c r="B63" s="98"/>
      <c r="C63" s="252" t="s">
        <v>55</v>
      </c>
      <c r="D63" s="41" t="s">
        <v>68</v>
      </c>
      <c r="E63" s="155">
        <f>SUM(E60)</f>
        <v>0</v>
      </c>
      <c r="F63" s="155">
        <f>SUM(F60)</f>
        <v>0</v>
      </c>
      <c r="G63" s="155">
        <f>G60</f>
        <v>99559</v>
      </c>
      <c r="H63" s="156">
        <f>SUM(E63:G63)</f>
        <v>99559</v>
      </c>
    </row>
    <row r="64" spans="1:10" ht="16.350000000000001" customHeight="1">
      <c r="A64" s="91"/>
      <c r="B64" s="98"/>
      <c r="C64" s="253"/>
      <c r="D64" s="41" t="s">
        <v>69</v>
      </c>
      <c r="E64" s="155">
        <f t="shared" ref="E64:G65" si="28">SUM(E61)</f>
        <v>0</v>
      </c>
      <c r="F64" s="155">
        <f t="shared" si="28"/>
        <v>0</v>
      </c>
      <c r="G64" s="155">
        <f>G61</f>
        <v>99559</v>
      </c>
      <c r="H64" s="156">
        <f t="shared" ref="H64" si="29">SUM(E64:G64)</f>
        <v>99559</v>
      </c>
    </row>
    <row r="65" spans="1:8" ht="16.350000000000001" customHeight="1">
      <c r="A65" s="91"/>
      <c r="B65" s="98"/>
      <c r="C65" s="254"/>
      <c r="D65" s="41" t="s">
        <v>49</v>
      </c>
      <c r="E65" s="155">
        <f t="shared" si="28"/>
        <v>0</v>
      </c>
      <c r="F65" s="155">
        <f t="shared" si="28"/>
        <v>0</v>
      </c>
      <c r="G65" s="155">
        <f t="shared" si="28"/>
        <v>0</v>
      </c>
      <c r="H65" s="156">
        <f>H64-H63</f>
        <v>0</v>
      </c>
    </row>
    <row r="66" spans="1:8" ht="16.350000000000001" customHeight="1">
      <c r="A66" s="91"/>
      <c r="B66" s="255" t="s">
        <v>70</v>
      </c>
      <c r="C66" s="256"/>
      <c r="D66" s="42" t="s">
        <v>57</v>
      </c>
      <c r="E66" s="157">
        <f>SUM(E57,E63)</f>
        <v>120240</v>
      </c>
      <c r="F66" s="157">
        <f t="shared" ref="F66:G66" si="30">SUM(F57,F63)</f>
        <v>1210</v>
      </c>
      <c r="G66" s="157">
        <f t="shared" si="30"/>
        <v>104059</v>
      </c>
      <c r="H66" s="158">
        <f>SUM(E66:G66)</f>
        <v>225509</v>
      </c>
    </row>
    <row r="67" spans="1:8" ht="16.350000000000001" customHeight="1">
      <c r="A67" s="91"/>
      <c r="B67" s="257"/>
      <c r="C67" s="258"/>
      <c r="D67" s="42" t="s">
        <v>71</v>
      </c>
      <c r="E67" s="157">
        <f t="shared" ref="E67:G68" si="31">SUM(E58,E64)</f>
        <v>42782</v>
      </c>
      <c r="F67" s="157">
        <f t="shared" si="31"/>
        <v>1105</v>
      </c>
      <c r="G67" s="157">
        <f t="shared" si="31"/>
        <v>150006</v>
      </c>
      <c r="H67" s="158">
        <f>H58+H64</f>
        <v>193893</v>
      </c>
    </row>
    <row r="68" spans="1:8" ht="16.350000000000001" customHeight="1">
      <c r="A68" s="91"/>
      <c r="B68" s="259"/>
      <c r="C68" s="260"/>
      <c r="D68" s="42" t="s">
        <v>49</v>
      </c>
      <c r="E68" s="157">
        <f>E59+E65</f>
        <v>77458</v>
      </c>
      <c r="F68" s="157">
        <f t="shared" si="31"/>
        <v>105</v>
      </c>
      <c r="G68" s="157">
        <f>G59+G65</f>
        <v>-45947</v>
      </c>
      <c r="H68" s="158">
        <f>H59+H65</f>
        <v>31616</v>
      </c>
    </row>
    <row r="69" spans="1:8" ht="16.350000000000001" customHeight="1">
      <c r="A69" s="261" t="s">
        <v>72</v>
      </c>
      <c r="B69" s="262"/>
      <c r="C69" s="263"/>
      <c r="D69" s="43" t="s">
        <v>73</v>
      </c>
      <c r="E69" s="165">
        <f>SUM(E18,E42,E27,E51,E66)</f>
        <v>1873304600</v>
      </c>
      <c r="F69" s="165">
        <f t="shared" ref="F69:G69" si="32">SUM(F18,F27,F51,F66)</f>
        <v>15949210</v>
      </c>
      <c r="G69" s="165">
        <f t="shared" si="32"/>
        <v>123826698</v>
      </c>
      <c r="H69" s="166">
        <f>H18+H27+H42+H51+H66</f>
        <v>3231535508</v>
      </c>
    </row>
    <row r="70" spans="1:8" ht="16.350000000000001" customHeight="1">
      <c r="A70" s="264"/>
      <c r="B70" s="265"/>
      <c r="C70" s="266"/>
      <c r="D70" s="43" t="s">
        <v>54</v>
      </c>
      <c r="E70" s="165">
        <f>SUM(E19,E28,E52,E67)</f>
        <v>1801286952</v>
      </c>
      <c r="F70" s="165">
        <f>SUM(F19,F28,F52,F67)</f>
        <v>15949105</v>
      </c>
      <c r="G70" s="165">
        <f>SUM(G19,G28,G52,G67)</f>
        <v>110605537</v>
      </c>
      <c r="H70" s="166">
        <f t="shared" ref="H70" si="33">H19+H28+H43+H52+H67</f>
        <v>3127705898</v>
      </c>
    </row>
    <row r="71" spans="1:8" ht="16.350000000000001" customHeight="1" thickBot="1">
      <c r="A71" s="267"/>
      <c r="B71" s="268"/>
      <c r="C71" s="269"/>
      <c r="D71" s="44" t="s">
        <v>49</v>
      </c>
      <c r="E71" s="167">
        <f>E69-E70</f>
        <v>72017648</v>
      </c>
      <c r="F71" s="168">
        <f>SUM(F20,F29,F53,F68)</f>
        <v>105</v>
      </c>
      <c r="G71" s="168">
        <f>G69-G70</f>
        <v>13221161</v>
      </c>
      <c r="H71" s="169">
        <f>H69-H70</f>
        <v>103829610</v>
      </c>
    </row>
  </sheetData>
  <mergeCells count="20">
    <mergeCell ref="C57:C59"/>
    <mergeCell ref="C63:C65"/>
    <mergeCell ref="B66:C68"/>
    <mergeCell ref="A69:C71"/>
    <mergeCell ref="C15:C17"/>
    <mergeCell ref="B18:C20"/>
    <mergeCell ref="C24:C26"/>
    <mergeCell ref="B27:C29"/>
    <mergeCell ref="C48:C50"/>
    <mergeCell ref="B51:C53"/>
    <mergeCell ref="C39:C41"/>
    <mergeCell ref="B42:C44"/>
    <mergeCell ref="A1:H1"/>
    <mergeCell ref="G3:H3"/>
    <mergeCell ref="A4:C4"/>
    <mergeCell ref="D4:D5"/>
    <mergeCell ref="E4:E5"/>
    <mergeCell ref="F4:F5"/>
    <mergeCell ref="G4:G5"/>
    <mergeCell ref="H4:H5"/>
  </mergeCells>
  <phoneticPr fontId="6" type="noConversion"/>
  <pageMargins left="0.39370078740157483" right="0.39370078740157483" top="0.78740157480314965" bottom="0.78740157480314965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9"/>
  <sheetViews>
    <sheetView view="pageBreakPreview" zoomScaleNormal="100" zoomScaleSheetLayoutView="100" workbookViewId="0">
      <pane ySplit="4" topLeftCell="A91" activePane="bottomLeft" state="frozen"/>
      <selection activeCell="D30" sqref="D30"/>
      <selection pane="bottomLeft" activeCell="D30" sqref="D30"/>
    </sheetView>
  </sheetViews>
  <sheetFormatPr defaultRowHeight="16.5"/>
  <cols>
    <col min="1" max="3" width="11.125" customWidth="1"/>
    <col min="4" max="4" width="5.625" customWidth="1"/>
    <col min="5" max="8" width="12.125" customWidth="1"/>
  </cols>
  <sheetData>
    <row r="1" spans="1:8" s="2" customFormat="1" ht="22.5" customHeight="1">
      <c r="A1" s="240" t="s">
        <v>142</v>
      </c>
      <c r="B1" s="240"/>
      <c r="C1" s="240"/>
      <c r="D1" s="240"/>
      <c r="E1" s="240"/>
      <c r="F1" s="240"/>
      <c r="G1" s="240"/>
      <c r="H1" s="240"/>
    </row>
    <row r="2" spans="1:8" s="2" customFormat="1" ht="18" customHeight="1" thickBot="1">
      <c r="A2" s="275" t="s">
        <v>74</v>
      </c>
      <c r="B2" s="275"/>
      <c r="D2" s="45"/>
      <c r="E2" s="45"/>
      <c r="F2" s="241" t="s">
        <v>179</v>
      </c>
      <c r="G2" s="241"/>
      <c r="H2" s="241"/>
    </row>
    <row r="3" spans="1:8" s="2" customFormat="1" ht="16.5" customHeight="1">
      <c r="A3" s="276" t="s">
        <v>36</v>
      </c>
      <c r="B3" s="277"/>
      <c r="C3" s="277"/>
      <c r="D3" s="244" t="s">
        <v>37</v>
      </c>
      <c r="E3" s="246" t="s">
        <v>39</v>
      </c>
      <c r="F3" s="246" t="s">
        <v>148</v>
      </c>
      <c r="G3" s="248" t="s">
        <v>149</v>
      </c>
      <c r="H3" s="250" t="s">
        <v>75</v>
      </c>
    </row>
    <row r="4" spans="1:8" s="2" customFormat="1" ht="16.5" customHeight="1">
      <c r="A4" s="46" t="s">
        <v>6</v>
      </c>
      <c r="B4" s="47" t="s">
        <v>76</v>
      </c>
      <c r="C4" s="47" t="s">
        <v>77</v>
      </c>
      <c r="D4" s="245"/>
      <c r="E4" s="278"/>
      <c r="F4" s="247"/>
      <c r="G4" s="249"/>
      <c r="H4" s="251"/>
    </row>
    <row r="5" spans="1:8" ht="16.5" customHeight="1">
      <c r="A5" s="112" t="s">
        <v>78</v>
      </c>
      <c r="B5" s="113" t="s">
        <v>79</v>
      </c>
      <c r="C5" s="114" t="s">
        <v>80</v>
      </c>
      <c r="D5" s="103" t="s">
        <v>81</v>
      </c>
      <c r="E5" s="170">
        <v>705824780</v>
      </c>
      <c r="F5" s="171">
        <v>4442220</v>
      </c>
      <c r="G5" s="172">
        <v>6744080</v>
      </c>
      <c r="H5" s="173">
        <f>SUM(E5:G5)</f>
        <v>717011080</v>
      </c>
    </row>
    <row r="6" spans="1:8" ht="16.5" customHeight="1">
      <c r="A6" s="109"/>
      <c r="B6" s="111"/>
      <c r="C6" s="111"/>
      <c r="D6" s="104" t="s">
        <v>82</v>
      </c>
      <c r="E6" s="170">
        <v>702720780</v>
      </c>
      <c r="F6" s="171">
        <v>3390000</v>
      </c>
      <c r="G6" s="172">
        <v>6167000</v>
      </c>
      <c r="H6" s="173">
        <f t="shared" ref="H6:H75" si="0">SUM(E6:G6)</f>
        <v>712277780</v>
      </c>
    </row>
    <row r="7" spans="1:8" ht="16.5" customHeight="1">
      <c r="A7" s="109"/>
      <c r="B7" s="111"/>
      <c r="C7" s="104"/>
      <c r="D7" s="104" t="s">
        <v>83</v>
      </c>
      <c r="E7" s="170">
        <f>E5-E6</f>
        <v>3104000</v>
      </c>
      <c r="F7" s="170">
        <f t="shared" ref="F7:G7" si="1">F5-F6</f>
        <v>1052220</v>
      </c>
      <c r="G7" s="170">
        <f t="shared" si="1"/>
        <v>577080</v>
      </c>
      <c r="H7" s="173">
        <f t="shared" si="0"/>
        <v>4733300</v>
      </c>
    </row>
    <row r="8" spans="1:8" ht="16.5" customHeight="1">
      <c r="A8" s="109"/>
      <c r="B8" s="111"/>
      <c r="C8" s="114" t="s">
        <v>84</v>
      </c>
      <c r="D8" s="104" t="s">
        <v>81</v>
      </c>
      <c r="E8" s="174">
        <v>261710210</v>
      </c>
      <c r="F8" s="171">
        <v>0</v>
      </c>
      <c r="G8" s="171">
        <v>0</v>
      </c>
      <c r="H8" s="173">
        <f t="shared" si="0"/>
        <v>261710210</v>
      </c>
    </row>
    <row r="9" spans="1:8" ht="16.5" customHeight="1">
      <c r="A9" s="109"/>
      <c r="B9" s="111"/>
      <c r="C9" s="111"/>
      <c r="D9" s="104" t="s">
        <v>82</v>
      </c>
      <c r="E9" s="174">
        <v>244845820</v>
      </c>
      <c r="F9" s="171">
        <v>0</v>
      </c>
      <c r="G9" s="171">
        <v>0</v>
      </c>
      <c r="H9" s="173">
        <f t="shared" si="0"/>
        <v>244845820</v>
      </c>
    </row>
    <row r="10" spans="1:8" ht="16.5" customHeight="1">
      <c r="A10" s="109"/>
      <c r="B10" s="111"/>
      <c r="C10" s="104"/>
      <c r="D10" s="104" t="s">
        <v>83</v>
      </c>
      <c r="E10" s="170">
        <f>E8-E9</f>
        <v>16864390</v>
      </c>
      <c r="F10" s="170">
        <f t="shared" ref="F10" si="2">F8-F9</f>
        <v>0</v>
      </c>
      <c r="G10" s="171">
        <v>0</v>
      </c>
      <c r="H10" s="173">
        <f t="shared" si="0"/>
        <v>16864390</v>
      </c>
    </row>
    <row r="11" spans="1:8" ht="16.5" customHeight="1">
      <c r="A11" s="109"/>
      <c r="B11" s="111"/>
      <c r="C11" s="273" t="s">
        <v>85</v>
      </c>
      <c r="D11" s="104" t="s">
        <v>81</v>
      </c>
      <c r="E11" s="170">
        <v>84746070</v>
      </c>
      <c r="F11" s="171">
        <v>0</v>
      </c>
      <c r="G11" s="171">
        <v>0</v>
      </c>
      <c r="H11" s="173">
        <f t="shared" si="0"/>
        <v>84746070</v>
      </c>
    </row>
    <row r="12" spans="1:8" ht="16.5" customHeight="1">
      <c r="A12" s="109"/>
      <c r="B12" s="111"/>
      <c r="C12" s="274"/>
      <c r="D12" s="104" t="s">
        <v>82</v>
      </c>
      <c r="E12" s="170">
        <v>82307210</v>
      </c>
      <c r="F12" s="171">
        <v>0</v>
      </c>
      <c r="G12" s="171">
        <v>0</v>
      </c>
      <c r="H12" s="173">
        <f t="shared" si="0"/>
        <v>82307210</v>
      </c>
    </row>
    <row r="13" spans="1:8" ht="16.5" customHeight="1">
      <c r="A13" s="109"/>
      <c r="B13" s="111"/>
      <c r="C13" s="104"/>
      <c r="D13" s="104" t="s">
        <v>83</v>
      </c>
      <c r="E13" s="170">
        <f>E11-E12</f>
        <v>2438860</v>
      </c>
      <c r="F13" s="170">
        <f t="shared" ref="F13" si="3">F11-F12</f>
        <v>0</v>
      </c>
      <c r="G13" s="171">
        <v>0</v>
      </c>
      <c r="H13" s="173">
        <f t="shared" si="0"/>
        <v>2438860</v>
      </c>
    </row>
    <row r="14" spans="1:8" ht="16.5" customHeight="1">
      <c r="A14" s="109"/>
      <c r="B14" s="111"/>
      <c r="C14" s="114" t="s">
        <v>86</v>
      </c>
      <c r="D14" s="104" t="s">
        <v>81</v>
      </c>
      <c r="E14" s="170">
        <v>82731910</v>
      </c>
      <c r="F14" s="171">
        <v>1040280</v>
      </c>
      <c r="G14" s="172">
        <v>641000</v>
      </c>
      <c r="H14" s="173">
        <f t="shared" si="0"/>
        <v>84413190</v>
      </c>
    </row>
    <row r="15" spans="1:8" ht="16.5" customHeight="1">
      <c r="A15" s="109"/>
      <c r="B15" s="111"/>
      <c r="C15" s="111"/>
      <c r="D15" s="104" t="s">
        <v>82</v>
      </c>
      <c r="E15" s="170">
        <v>82502385</v>
      </c>
      <c r="F15" s="171">
        <v>1040280</v>
      </c>
      <c r="G15" s="172">
        <v>518430</v>
      </c>
      <c r="H15" s="173">
        <f t="shared" si="0"/>
        <v>84061095</v>
      </c>
    </row>
    <row r="16" spans="1:8" ht="16.5" customHeight="1">
      <c r="A16" s="109"/>
      <c r="B16" s="111"/>
      <c r="C16" s="104"/>
      <c r="D16" s="104" t="s">
        <v>83</v>
      </c>
      <c r="E16" s="170">
        <f>E14-E15</f>
        <v>229525</v>
      </c>
      <c r="F16" s="170">
        <f t="shared" ref="F16:G16" si="4">F14-F15</f>
        <v>0</v>
      </c>
      <c r="G16" s="170">
        <f t="shared" si="4"/>
        <v>122570</v>
      </c>
      <c r="H16" s="173">
        <f t="shared" si="0"/>
        <v>352095</v>
      </c>
    </row>
    <row r="17" spans="1:8" ht="16.5" customHeight="1">
      <c r="A17" s="109"/>
      <c r="B17" s="111"/>
      <c r="C17" s="114" t="s">
        <v>87</v>
      </c>
      <c r="D17" s="104" t="s">
        <v>81</v>
      </c>
      <c r="E17" s="170">
        <v>709000</v>
      </c>
      <c r="F17" s="171">
        <v>0</v>
      </c>
      <c r="G17" s="171">
        <v>0</v>
      </c>
      <c r="H17" s="173">
        <f t="shared" si="0"/>
        <v>709000</v>
      </c>
    </row>
    <row r="18" spans="1:8" ht="16.5" customHeight="1">
      <c r="A18" s="109"/>
      <c r="B18" s="111"/>
      <c r="C18" s="111"/>
      <c r="D18" s="104" t="s">
        <v>82</v>
      </c>
      <c r="E18" s="170">
        <v>709000</v>
      </c>
      <c r="F18" s="171">
        <v>0</v>
      </c>
      <c r="G18" s="171">
        <v>0</v>
      </c>
      <c r="H18" s="173">
        <f t="shared" si="0"/>
        <v>709000</v>
      </c>
    </row>
    <row r="19" spans="1:8" ht="16.5" customHeight="1">
      <c r="A19" s="109"/>
      <c r="B19" s="111"/>
      <c r="C19" s="104"/>
      <c r="D19" s="104" t="s">
        <v>83</v>
      </c>
      <c r="E19" s="170">
        <f>E17-E18</f>
        <v>0</v>
      </c>
      <c r="F19" s="170">
        <f t="shared" ref="F19:G19" si="5">F17-F18</f>
        <v>0</v>
      </c>
      <c r="G19" s="170">
        <f t="shared" si="5"/>
        <v>0</v>
      </c>
      <c r="H19" s="173">
        <f t="shared" si="0"/>
        <v>0</v>
      </c>
    </row>
    <row r="20" spans="1:8" ht="16.5" customHeight="1">
      <c r="A20" s="109"/>
      <c r="B20" s="111"/>
      <c r="C20" s="270" t="s">
        <v>55</v>
      </c>
      <c r="D20" s="78" t="s">
        <v>81</v>
      </c>
      <c r="E20" s="175">
        <f>SUM(E5,E8,E11,E14,E17)</f>
        <v>1135721970</v>
      </c>
      <c r="F20" s="175">
        <f>SUM(F5,F8,F11,F14,F17)</f>
        <v>5482500</v>
      </c>
      <c r="G20" s="175">
        <f>SUM(G5,G8,G11,G14,G17)</f>
        <v>7385080</v>
      </c>
      <c r="H20" s="176">
        <f>SUM(H5,H8,H11,H14,H17)</f>
        <v>1148589550</v>
      </c>
    </row>
    <row r="21" spans="1:8" ht="16.5" customHeight="1">
      <c r="A21" s="109"/>
      <c r="B21" s="111"/>
      <c r="C21" s="271"/>
      <c r="D21" s="78" t="s">
        <v>82</v>
      </c>
      <c r="E21" s="175">
        <f t="shared" ref="E21:H22" si="6">SUM(E6,E9,E12,E15,E18)</f>
        <v>1113085195</v>
      </c>
      <c r="F21" s="175">
        <f t="shared" si="6"/>
        <v>4430280</v>
      </c>
      <c r="G21" s="175">
        <f t="shared" si="6"/>
        <v>6685430</v>
      </c>
      <c r="H21" s="176">
        <f t="shared" si="6"/>
        <v>1124200905</v>
      </c>
    </row>
    <row r="22" spans="1:8" ht="16.5" customHeight="1">
      <c r="A22" s="109"/>
      <c r="B22" s="104"/>
      <c r="C22" s="272"/>
      <c r="D22" s="78" t="s">
        <v>83</v>
      </c>
      <c r="E22" s="175">
        <f t="shared" si="6"/>
        <v>22636775</v>
      </c>
      <c r="F22" s="175">
        <f t="shared" si="6"/>
        <v>1052220</v>
      </c>
      <c r="G22" s="175">
        <f t="shared" si="6"/>
        <v>699650</v>
      </c>
      <c r="H22" s="176">
        <f t="shared" si="6"/>
        <v>24388645</v>
      </c>
    </row>
    <row r="23" spans="1:8" ht="16.5" customHeight="1">
      <c r="A23" s="109"/>
      <c r="B23" s="84" t="s">
        <v>88</v>
      </c>
      <c r="C23" s="114" t="s">
        <v>89</v>
      </c>
      <c r="D23" s="104" t="s">
        <v>81</v>
      </c>
      <c r="E23" s="170">
        <v>9760080</v>
      </c>
      <c r="F23" s="174">
        <v>0</v>
      </c>
      <c r="G23" s="177">
        <v>486000</v>
      </c>
      <c r="H23" s="173">
        <f t="shared" si="0"/>
        <v>10246080</v>
      </c>
    </row>
    <row r="24" spans="1:8" ht="16.5" customHeight="1">
      <c r="A24" s="109"/>
      <c r="B24" s="81"/>
      <c r="C24" s="111"/>
      <c r="D24" s="104" t="s">
        <v>82</v>
      </c>
      <c r="E24" s="170">
        <v>9760080</v>
      </c>
      <c r="F24" s="174">
        <v>0</v>
      </c>
      <c r="G24" s="170">
        <v>311300</v>
      </c>
      <c r="H24" s="173">
        <f t="shared" si="0"/>
        <v>10071380</v>
      </c>
    </row>
    <row r="25" spans="1:8" ht="16.5" customHeight="1">
      <c r="A25" s="109"/>
      <c r="B25" s="81"/>
      <c r="C25" s="104"/>
      <c r="D25" s="104" t="s">
        <v>83</v>
      </c>
      <c r="E25" s="170">
        <f>E23-E24</f>
        <v>0</v>
      </c>
      <c r="F25" s="170">
        <f t="shared" ref="F25:G25" si="7">F23-F24</f>
        <v>0</v>
      </c>
      <c r="G25" s="170">
        <f t="shared" si="7"/>
        <v>174700</v>
      </c>
      <c r="H25" s="173">
        <f t="shared" si="0"/>
        <v>174700</v>
      </c>
    </row>
    <row r="26" spans="1:8" ht="16.5" customHeight="1">
      <c r="A26" s="109"/>
      <c r="B26" s="81"/>
      <c r="C26" s="114" t="s">
        <v>90</v>
      </c>
      <c r="D26" s="104" t="s">
        <v>81</v>
      </c>
      <c r="E26" s="170">
        <v>869000</v>
      </c>
      <c r="F26" s="174">
        <v>0</v>
      </c>
      <c r="G26" s="170">
        <v>0</v>
      </c>
      <c r="H26" s="173">
        <f t="shared" si="0"/>
        <v>869000</v>
      </c>
    </row>
    <row r="27" spans="1:8" ht="16.5" customHeight="1">
      <c r="A27" s="109"/>
      <c r="B27" s="81"/>
      <c r="C27" s="111"/>
      <c r="D27" s="104" t="s">
        <v>82</v>
      </c>
      <c r="E27" s="170">
        <v>869000</v>
      </c>
      <c r="F27" s="174">
        <v>0</v>
      </c>
      <c r="G27" s="170">
        <v>0</v>
      </c>
      <c r="H27" s="173">
        <f t="shared" si="0"/>
        <v>869000</v>
      </c>
    </row>
    <row r="28" spans="1:8" ht="16.5" customHeight="1">
      <c r="A28" s="109"/>
      <c r="B28" s="81"/>
      <c r="C28" s="104"/>
      <c r="D28" s="104" t="s">
        <v>83</v>
      </c>
      <c r="E28" s="170">
        <f>E26-E27</f>
        <v>0</v>
      </c>
      <c r="F28" s="170">
        <f t="shared" ref="F28:G28" si="8">F26-F27</f>
        <v>0</v>
      </c>
      <c r="G28" s="170">
        <f t="shared" si="8"/>
        <v>0</v>
      </c>
      <c r="H28" s="173">
        <f t="shared" si="0"/>
        <v>0</v>
      </c>
    </row>
    <row r="29" spans="1:8" ht="16.5" customHeight="1">
      <c r="A29" s="109"/>
      <c r="B29" s="81"/>
      <c r="C29" s="270" t="s">
        <v>91</v>
      </c>
      <c r="D29" s="78" t="s">
        <v>81</v>
      </c>
      <c r="E29" s="175">
        <f>SUM(E23,E26)</f>
        <v>10629080</v>
      </c>
      <c r="F29" s="175">
        <f t="shared" ref="F29:H29" si="9">SUM(F23,F26)</f>
        <v>0</v>
      </c>
      <c r="G29" s="175">
        <f t="shared" si="9"/>
        <v>486000</v>
      </c>
      <c r="H29" s="176">
        <f t="shared" si="9"/>
        <v>11115080</v>
      </c>
    </row>
    <row r="30" spans="1:8" ht="16.5" customHeight="1">
      <c r="A30" s="109"/>
      <c r="B30" s="81"/>
      <c r="C30" s="271"/>
      <c r="D30" s="78" t="s">
        <v>82</v>
      </c>
      <c r="E30" s="175">
        <f t="shared" ref="E30:H31" si="10">SUM(E24,E27)</f>
        <v>10629080</v>
      </c>
      <c r="F30" s="175">
        <f t="shared" si="10"/>
        <v>0</v>
      </c>
      <c r="G30" s="175">
        <f t="shared" si="10"/>
        <v>311300</v>
      </c>
      <c r="H30" s="176">
        <f t="shared" si="10"/>
        <v>10940380</v>
      </c>
    </row>
    <row r="31" spans="1:8" ht="16.5" customHeight="1">
      <c r="A31" s="109"/>
      <c r="B31" s="82"/>
      <c r="C31" s="272"/>
      <c r="D31" s="78" t="s">
        <v>83</v>
      </c>
      <c r="E31" s="175">
        <f t="shared" si="10"/>
        <v>0</v>
      </c>
      <c r="F31" s="175">
        <f t="shared" si="10"/>
        <v>0</v>
      </c>
      <c r="G31" s="175">
        <f t="shared" si="10"/>
        <v>174700</v>
      </c>
      <c r="H31" s="176">
        <f t="shared" si="10"/>
        <v>174700</v>
      </c>
    </row>
    <row r="32" spans="1:8" ht="16.5" customHeight="1">
      <c r="A32" s="109"/>
      <c r="B32" s="114" t="s">
        <v>92</v>
      </c>
      <c r="C32" s="114" t="s">
        <v>93</v>
      </c>
      <c r="D32" s="104" t="s">
        <v>81</v>
      </c>
      <c r="E32" s="170">
        <v>2521190</v>
      </c>
      <c r="F32" s="170">
        <v>0</v>
      </c>
      <c r="G32" s="170">
        <v>0</v>
      </c>
      <c r="H32" s="173">
        <f t="shared" si="0"/>
        <v>2521190</v>
      </c>
    </row>
    <row r="33" spans="1:8" ht="16.5" customHeight="1">
      <c r="A33" s="109"/>
      <c r="B33" s="111"/>
      <c r="C33" s="111"/>
      <c r="D33" s="104" t="s">
        <v>82</v>
      </c>
      <c r="E33" s="170">
        <v>2521190</v>
      </c>
      <c r="F33" s="170">
        <v>0</v>
      </c>
      <c r="G33" s="170">
        <v>0</v>
      </c>
      <c r="H33" s="173">
        <f t="shared" si="0"/>
        <v>2521190</v>
      </c>
    </row>
    <row r="34" spans="1:8" ht="16.5" customHeight="1">
      <c r="A34" s="109"/>
      <c r="B34" s="111"/>
      <c r="C34" s="104"/>
      <c r="D34" s="104" t="s">
        <v>83</v>
      </c>
      <c r="E34" s="170">
        <f>E32-E33</f>
        <v>0</v>
      </c>
      <c r="F34" s="170">
        <f t="shared" ref="F34:G34" si="11">F32-F33</f>
        <v>0</v>
      </c>
      <c r="G34" s="170">
        <f t="shared" si="11"/>
        <v>0</v>
      </c>
      <c r="H34" s="173">
        <f t="shared" si="0"/>
        <v>0</v>
      </c>
    </row>
    <row r="35" spans="1:8" ht="16.5" customHeight="1">
      <c r="A35" s="109"/>
      <c r="B35" s="111"/>
      <c r="C35" s="273" t="s">
        <v>94</v>
      </c>
      <c r="D35" s="104" t="s">
        <v>81</v>
      </c>
      <c r="E35" s="170">
        <v>34622620</v>
      </c>
      <c r="F35" s="170">
        <v>2140601</v>
      </c>
      <c r="G35" s="170">
        <v>4010858</v>
      </c>
      <c r="H35" s="173">
        <f t="shared" si="0"/>
        <v>40774079</v>
      </c>
    </row>
    <row r="36" spans="1:8" ht="16.5" customHeight="1">
      <c r="A36" s="109"/>
      <c r="B36" s="111"/>
      <c r="C36" s="274"/>
      <c r="D36" s="104" t="s">
        <v>82</v>
      </c>
      <c r="E36" s="170">
        <v>34533662</v>
      </c>
      <c r="F36" s="170">
        <v>2187900</v>
      </c>
      <c r="G36" s="170">
        <v>3226062</v>
      </c>
      <c r="H36" s="173">
        <f t="shared" si="0"/>
        <v>39947624</v>
      </c>
    </row>
    <row r="37" spans="1:8" ht="16.5" customHeight="1">
      <c r="A37" s="109"/>
      <c r="B37" s="111"/>
      <c r="C37" s="104"/>
      <c r="D37" s="104" t="s">
        <v>83</v>
      </c>
      <c r="E37" s="170">
        <f>E35-E36</f>
        <v>88958</v>
      </c>
      <c r="F37" s="170">
        <f t="shared" ref="F37:G37" si="12">F35-F36</f>
        <v>-47299</v>
      </c>
      <c r="G37" s="170">
        <f t="shared" si="12"/>
        <v>784796</v>
      </c>
      <c r="H37" s="173">
        <f t="shared" si="0"/>
        <v>826455</v>
      </c>
    </row>
    <row r="38" spans="1:8" ht="16.5" customHeight="1">
      <c r="A38" s="109"/>
      <c r="B38" s="111"/>
      <c r="C38" s="114" t="s">
        <v>95</v>
      </c>
      <c r="D38" s="110" t="s">
        <v>81</v>
      </c>
      <c r="E38" s="178">
        <v>15539650</v>
      </c>
      <c r="F38" s="179">
        <v>3480000</v>
      </c>
      <c r="G38" s="170">
        <v>1000000</v>
      </c>
      <c r="H38" s="173">
        <f t="shared" si="0"/>
        <v>20019650</v>
      </c>
    </row>
    <row r="39" spans="1:8" ht="16.5" customHeight="1">
      <c r="A39" s="109"/>
      <c r="B39" s="111"/>
      <c r="C39" s="111"/>
      <c r="D39" s="110" t="s">
        <v>82</v>
      </c>
      <c r="E39" s="180">
        <v>15539650</v>
      </c>
      <c r="F39" s="179">
        <v>2598830</v>
      </c>
      <c r="G39" s="170">
        <v>954860</v>
      </c>
      <c r="H39" s="173">
        <f t="shared" si="0"/>
        <v>19093340</v>
      </c>
    </row>
    <row r="40" spans="1:8" ht="16.5" customHeight="1">
      <c r="A40" s="109"/>
      <c r="B40" s="111"/>
      <c r="C40" s="104"/>
      <c r="D40" s="104" t="s">
        <v>83</v>
      </c>
      <c r="E40" s="170">
        <f>E38-E39</f>
        <v>0</v>
      </c>
      <c r="F40" s="170">
        <f t="shared" ref="F40:G40" si="13">F38-F39</f>
        <v>881170</v>
      </c>
      <c r="G40" s="170">
        <f t="shared" si="13"/>
        <v>45140</v>
      </c>
      <c r="H40" s="173">
        <f>SUM(E40:G40)</f>
        <v>926310</v>
      </c>
    </row>
    <row r="41" spans="1:8" ht="16.5" customHeight="1">
      <c r="A41" s="109"/>
      <c r="B41" s="111"/>
      <c r="C41" s="111" t="s">
        <v>96</v>
      </c>
      <c r="D41" s="104" t="s">
        <v>81</v>
      </c>
      <c r="E41" s="170">
        <v>8224890</v>
      </c>
      <c r="F41" s="170">
        <v>0</v>
      </c>
      <c r="G41" s="170">
        <v>0</v>
      </c>
      <c r="H41" s="173">
        <f t="shared" si="0"/>
        <v>8224890</v>
      </c>
    </row>
    <row r="42" spans="1:8" ht="16.5" customHeight="1">
      <c r="A42" s="109"/>
      <c r="B42" s="111"/>
      <c r="C42" s="111"/>
      <c r="D42" s="104" t="s">
        <v>82</v>
      </c>
      <c r="E42" s="170">
        <v>8337848</v>
      </c>
      <c r="F42" s="170">
        <v>0</v>
      </c>
      <c r="G42" s="170">
        <v>0</v>
      </c>
      <c r="H42" s="173">
        <f t="shared" si="0"/>
        <v>8337848</v>
      </c>
    </row>
    <row r="43" spans="1:8" ht="16.5" customHeight="1">
      <c r="A43" s="117"/>
      <c r="B43" s="118"/>
      <c r="C43" s="118"/>
      <c r="D43" s="118" t="s">
        <v>83</v>
      </c>
      <c r="E43" s="181">
        <f>E41-E42</f>
        <v>-112958</v>
      </c>
      <c r="F43" s="181">
        <f t="shared" ref="F43:G43" si="14">F41-F42</f>
        <v>0</v>
      </c>
      <c r="G43" s="181">
        <f t="shared" si="14"/>
        <v>0</v>
      </c>
      <c r="H43" s="182">
        <f t="shared" si="0"/>
        <v>-112958</v>
      </c>
    </row>
    <row r="44" spans="1:8" ht="16.350000000000001" customHeight="1">
      <c r="A44" s="109" t="s">
        <v>163</v>
      </c>
      <c r="B44" s="111" t="s">
        <v>164</v>
      </c>
      <c r="C44" s="111" t="s">
        <v>97</v>
      </c>
      <c r="D44" s="104" t="s">
        <v>81</v>
      </c>
      <c r="E44" s="174">
        <v>2557000</v>
      </c>
      <c r="F44" s="170">
        <v>0</v>
      </c>
      <c r="G44" s="170">
        <v>0</v>
      </c>
      <c r="H44" s="183">
        <f t="shared" si="0"/>
        <v>2557000</v>
      </c>
    </row>
    <row r="45" spans="1:8" ht="16.350000000000001" customHeight="1">
      <c r="A45" s="109"/>
      <c r="B45" s="111"/>
      <c r="C45" s="111"/>
      <c r="D45" s="104" t="s">
        <v>82</v>
      </c>
      <c r="E45" s="174">
        <v>2557000</v>
      </c>
      <c r="F45" s="170">
        <v>0</v>
      </c>
      <c r="G45" s="170">
        <v>0</v>
      </c>
      <c r="H45" s="173">
        <f t="shared" si="0"/>
        <v>2557000</v>
      </c>
    </row>
    <row r="46" spans="1:8" ht="16.350000000000001" customHeight="1">
      <c r="A46" s="109"/>
      <c r="B46" s="111"/>
      <c r="C46" s="104"/>
      <c r="D46" s="104" t="s">
        <v>83</v>
      </c>
      <c r="E46" s="170">
        <f>E44-E45</f>
        <v>0</v>
      </c>
      <c r="F46" s="170">
        <f t="shared" ref="F46:G46" si="15">F44-F45</f>
        <v>0</v>
      </c>
      <c r="G46" s="170">
        <f t="shared" si="15"/>
        <v>0</v>
      </c>
      <c r="H46" s="173">
        <f t="shared" si="0"/>
        <v>0</v>
      </c>
    </row>
    <row r="47" spans="1:8" ht="16.350000000000001" customHeight="1">
      <c r="A47" s="109"/>
      <c r="B47" s="111"/>
      <c r="C47" s="114" t="s">
        <v>98</v>
      </c>
      <c r="D47" s="104" t="s">
        <v>81</v>
      </c>
      <c r="E47" s="170">
        <v>39107850</v>
      </c>
      <c r="F47" s="170">
        <v>0</v>
      </c>
      <c r="G47" s="170">
        <v>0</v>
      </c>
      <c r="H47" s="173">
        <f t="shared" si="0"/>
        <v>39107850</v>
      </c>
    </row>
    <row r="48" spans="1:8" ht="16.350000000000001" customHeight="1">
      <c r="A48" s="109"/>
      <c r="B48" s="111"/>
      <c r="C48" s="111"/>
      <c r="D48" s="104" t="s">
        <v>82</v>
      </c>
      <c r="E48" s="170">
        <v>39083850</v>
      </c>
      <c r="F48" s="170">
        <v>0</v>
      </c>
      <c r="G48" s="170">
        <v>0</v>
      </c>
      <c r="H48" s="173">
        <f t="shared" si="0"/>
        <v>39083850</v>
      </c>
    </row>
    <row r="49" spans="1:8" ht="16.350000000000001" customHeight="1">
      <c r="A49" s="109"/>
      <c r="B49" s="111"/>
      <c r="C49" s="104"/>
      <c r="D49" s="104" t="s">
        <v>83</v>
      </c>
      <c r="E49" s="170">
        <f>E47-E48</f>
        <v>24000</v>
      </c>
      <c r="F49" s="170">
        <f t="shared" ref="F49:G49" si="16">F47-F48</f>
        <v>0</v>
      </c>
      <c r="G49" s="170">
        <f t="shared" si="16"/>
        <v>0</v>
      </c>
      <c r="H49" s="173">
        <f t="shared" si="0"/>
        <v>24000</v>
      </c>
    </row>
    <row r="50" spans="1:8" ht="16.350000000000001" customHeight="1">
      <c r="A50" s="109"/>
      <c r="B50" s="111"/>
      <c r="C50" s="111"/>
      <c r="D50" s="104" t="s">
        <v>81</v>
      </c>
      <c r="E50" s="170">
        <v>0</v>
      </c>
      <c r="F50" s="170">
        <v>0</v>
      </c>
      <c r="G50" s="170">
        <v>0</v>
      </c>
      <c r="H50" s="173">
        <f t="shared" si="0"/>
        <v>0</v>
      </c>
    </row>
    <row r="51" spans="1:8" ht="16.350000000000001" customHeight="1">
      <c r="A51" s="109"/>
      <c r="B51" s="111"/>
      <c r="C51" s="111" t="s">
        <v>131</v>
      </c>
      <c r="D51" s="104" t="s">
        <v>82</v>
      </c>
      <c r="E51" s="170">
        <v>0</v>
      </c>
      <c r="F51" s="170">
        <v>0</v>
      </c>
      <c r="G51" s="170">
        <v>0</v>
      </c>
      <c r="H51" s="173">
        <f t="shared" si="0"/>
        <v>0</v>
      </c>
    </row>
    <row r="52" spans="1:8" ht="16.350000000000001" customHeight="1">
      <c r="A52" s="109"/>
      <c r="B52" s="111"/>
      <c r="C52" s="111"/>
      <c r="D52" s="104" t="s">
        <v>83</v>
      </c>
      <c r="E52" s="170">
        <f>E51-E50</f>
        <v>0</v>
      </c>
      <c r="F52" s="170">
        <f t="shared" ref="F52:G52" si="17">F51-F50</f>
        <v>0</v>
      </c>
      <c r="G52" s="170">
        <f t="shared" si="17"/>
        <v>0</v>
      </c>
      <c r="H52" s="173">
        <f t="shared" si="0"/>
        <v>0</v>
      </c>
    </row>
    <row r="53" spans="1:8" ht="16.350000000000001" customHeight="1">
      <c r="A53" s="109"/>
      <c r="B53" s="111"/>
      <c r="C53" s="270" t="s">
        <v>55</v>
      </c>
      <c r="D53" s="78" t="s">
        <v>81</v>
      </c>
      <c r="E53" s="175">
        <f>SUM(E32,E35,E41,E47,E44,E50,E38)</f>
        <v>102573200</v>
      </c>
      <c r="F53" s="175">
        <f t="shared" ref="F53:H53" si="18">SUM(F32,F35,F41,F47,F44,F50,F38)</f>
        <v>5620601</v>
      </c>
      <c r="G53" s="175">
        <f t="shared" si="18"/>
        <v>5010858</v>
      </c>
      <c r="H53" s="176">
        <f t="shared" si="18"/>
        <v>113204659</v>
      </c>
    </row>
    <row r="54" spans="1:8" ht="16.350000000000001" customHeight="1">
      <c r="A54" s="109"/>
      <c r="B54" s="111"/>
      <c r="C54" s="271"/>
      <c r="D54" s="78" t="s">
        <v>82</v>
      </c>
      <c r="E54" s="175">
        <f t="shared" ref="E54:H54" si="19">SUM(E33,E36,E42,E48,E45,E51,E39)</f>
        <v>102573200</v>
      </c>
      <c r="F54" s="175">
        <f t="shared" si="19"/>
        <v>4786730</v>
      </c>
      <c r="G54" s="175">
        <f t="shared" si="19"/>
        <v>4180922</v>
      </c>
      <c r="H54" s="176">
        <f t="shared" si="19"/>
        <v>111540852</v>
      </c>
    </row>
    <row r="55" spans="1:8" ht="16.350000000000001" customHeight="1">
      <c r="A55" s="109"/>
      <c r="B55" s="111"/>
      <c r="C55" s="272"/>
      <c r="D55" s="78" t="s">
        <v>83</v>
      </c>
      <c r="E55" s="175">
        <f>SUM(E34,E37,E43,E49,E46,E52,E40)</f>
        <v>0</v>
      </c>
      <c r="F55" s="175">
        <f t="shared" ref="F55:H55" si="20">SUM(F34,F37,F43,F49,F46,F52,F40)</f>
        <v>833871</v>
      </c>
      <c r="G55" s="175">
        <f t="shared" si="20"/>
        <v>829936</v>
      </c>
      <c r="H55" s="176">
        <f t="shared" si="20"/>
        <v>1663807</v>
      </c>
    </row>
    <row r="56" spans="1:8" ht="16.350000000000001" customHeight="1">
      <c r="A56" s="109"/>
      <c r="B56" s="284" t="s">
        <v>91</v>
      </c>
      <c r="C56" s="285"/>
      <c r="D56" s="48" t="s">
        <v>81</v>
      </c>
      <c r="E56" s="184">
        <f t="shared" ref="E56:H58" si="21">SUM(E20,E29,E53)</f>
        <v>1248924250</v>
      </c>
      <c r="F56" s="184">
        <f t="shared" si="21"/>
        <v>11103101</v>
      </c>
      <c r="G56" s="184">
        <f t="shared" si="21"/>
        <v>12881938</v>
      </c>
      <c r="H56" s="185">
        <f t="shared" si="21"/>
        <v>1272909289</v>
      </c>
    </row>
    <row r="57" spans="1:8" ht="16.350000000000001" customHeight="1">
      <c r="A57" s="109"/>
      <c r="B57" s="286"/>
      <c r="C57" s="287"/>
      <c r="D57" s="48" t="s">
        <v>82</v>
      </c>
      <c r="E57" s="184">
        <f t="shared" si="21"/>
        <v>1226287475</v>
      </c>
      <c r="F57" s="184">
        <f t="shared" si="21"/>
        <v>9217010</v>
      </c>
      <c r="G57" s="184">
        <f t="shared" si="21"/>
        <v>11177652</v>
      </c>
      <c r="H57" s="185">
        <f t="shared" si="21"/>
        <v>1246682137</v>
      </c>
    </row>
    <row r="58" spans="1:8" ht="16.350000000000001" customHeight="1">
      <c r="A58" s="115"/>
      <c r="B58" s="288"/>
      <c r="C58" s="289"/>
      <c r="D58" s="48" t="s">
        <v>83</v>
      </c>
      <c r="E58" s="184">
        <f t="shared" si="21"/>
        <v>22636775</v>
      </c>
      <c r="F58" s="184">
        <f t="shared" si="21"/>
        <v>1886091</v>
      </c>
      <c r="G58" s="184">
        <f t="shared" si="21"/>
        <v>1704286</v>
      </c>
      <c r="H58" s="185">
        <f t="shared" si="21"/>
        <v>26227152</v>
      </c>
    </row>
    <row r="59" spans="1:8" ht="16.350000000000001" customHeight="1">
      <c r="A59" s="116" t="s">
        <v>165</v>
      </c>
      <c r="B59" s="114" t="s">
        <v>166</v>
      </c>
      <c r="C59" s="114" t="s">
        <v>99</v>
      </c>
      <c r="D59" s="104" t="s">
        <v>81</v>
      </c>
      <c r="E59" s="170">
        <v>3177000</v>
      </c>
      <c r="F59" s="170">
        <v>0</v>
      </c>
      <c r="G59" s="170">
        <v>0</v>
      </c>
      <c r="H59" s="173">
        <f t="shared" si="0"/>
        <v>3177000</v>
      </c>
    </row>
    <row r="60" spans="1:8" ht="16.350000000000001" customHeight="1">
      <c r="A60" s="109"/>
      <c r="B60" s="111"/>
      <c r="C60" s="111"/>
      <c r="D60" s="104" t="s">
        <v>82</v>
      </c>
      <c r="E60" s="170">
        <v>3177000</v>
      </c>
      <c r="F60" s="170">
        <v>0</v>
      </c>
      <c r="G60" s="170">
        <v>0</v>
      </c>
      <c r="H60" s="173">
        <f t="shared" si="0"/>
        <v>3177000</v>
      </c>
    </row>
    <row r="61" spans="1:8" ht="16.350000000000001" customHeight="1">
      <c r="A61" s="109"/>
      <c r="B61" s="111"/>
      <c r="C61" s="104"/>
      <c r="D61" s="104" t="s">
        <v>83</v>
      </c>
      <c r="E61" s="170">
        <f>E59-E60</f>
        <v>0</v>
      </c>
      <c r="F61" s="170">
        <f t="shared" ref="F61:G61" si="22">F59-F60</f>
        <v>0</v>
      </c>
      <c r="G61" s="170">
        <f t="shared" si="22"/>
        <v>0</v>
      </c>
      <c r="H61" s="173">
        <f t="shared" si="0"/>
        <v>0</v>
      </c>
    </row>
    <row r="62" spans="1:8" ht="16.350000000000001" customHeight="1">
      <c r="A62" s="109"/>
      <c r="B62" s="111"/>
      <c r="C62" s="273" t="s">
        <v>162</v>
      </c>
      <c r="D62" s="104" t="s">
        <v>81</v>
      </c>
      <c r="E62" s="170">
        <v>0</v>
      </c>
      <c r="F62" s="170">
        <v>0</v>
      </c>
      <c r="G62" s="170">
        <v>0</v>
      </c>
      <c r="H62" s="173">
        <f t="shared" si="0"/>
        <v>0</v>
      </c>
    </row>
    <row r="63" spans="1:8" ht="16.350000000000001" customHeight="1">
      <c r="A63" s="109"/>
      <c r="B63" s="111"/>
      <c r="C63" s="274"/>
      <c r="D63" s="104" t="s">
        <v>82</v>
      </c>
      <c r="E63" s="170">
        <v>0</v>
      </c>
      <c r="F63" s="170">
        <v>0</v>
      </c>
      <c r="G63" s="170">
        <v>0</v>
      </c>
      <c r="H63" s="173">
        <f t="shared" si="0"/>
        <v>0</v>
      </c>
    </row>
    <row r="64" spans="1:8" ht="16.350000000000001" customHeight="1">
      <c r="A64" s="109"/>
      <c r="B64" s="111"/>
      <c r="C64" s="111"/>
      <c r="D64" s="104" t="s">
        <v>83</v>
      </c>
      <c r="E64" s="170">
        <f>E62-E63</f>
        <v>0</v>
      </c>
      <c r="F64" s="170">
        <f t="shared" ref="F64:G64" si="23">F62-F63</f>
        <v>0</v>
      </c>
      <c r="G64" s="170">
        <f t="shared" si="23"/>
        <v>0</v>
      </c>
      <c r="H64" s="183">
        <f t="shared" ref="H64" si="24">H63-H62</f>
        <v>0</v>
      </c>
    </row>
    <row r="65" spans="1:8" ht="16.350000000000001" customHeight="1">
      <c r="A65" s="109"/>
      <c r="B65" s="111"/>
      <c r="C65" s="114" t="s">
        <v>100</v>
      </c>
      <c r="D65" s="104" t="s">
        <v>81</v>
      </c>
      <c r="E65" s="170">
        <v>26367450</v>
      </c>
      <c r="F65" s="170">
        <v>3000000</v>
      </c>
      <c r="G65" s="170">
        <v>4010662</v>
      </c>
      <c r="H65" s="173">
        <f t="shared" si="0"/>
        <v>33378112</v>
      </c>
    </row>
    <row r="66" spans="1:8" ht="16.350000000000001" customHeight="1">
      <c r="A66" s="109"/>
      <c r="B66" s="111"/>
      <c r="C66" s="111"/>
      <c r="D66" s="104" t="s">
        <v>82</v>
      </c>
      <c r="E66" s="170">
        <v>26367450</v>
      </c>
      <c r="F66" s="170">
        <v>3000000</v>
      </c>
      <c r="G66" s="170">
        <v>3048910</v>
      </c>
      <c r="H66" s="173">
        <f t="shared" si="0"/>
        <v>32416360</v>
      </c>
    </row>
    <row r="67" spans="1:8" ht="16.350000000000001" customHeight="1">
      <c r="A67" s="109"/>
      <c r="B67" s="111"/>
      <c r="C67" s="104"/>
      <c r="D67" s="104" t="s">
        <v>83</v>
      </c>
      <c r="E67" s="170">
        <f>E65-E66</f>
        <v>0</v>
      </c>
      <c r="F67" s="170">
        <f t="shared" ref="F67:G67" si="25">F65-F66</f>
        <v>0</v>
      </c>
      <c r="G67" s="170">
        <f t="shared" si="25"/>
        <v>961752</v>
      </c>
      <c r="H67" s="173">
        <f t="shared" si="0"/>
        <v>961752</v>
      </c>
    </row>
    <row r="68" spans="1:8" ht="16.350000000000001" customHeight="1">
      <c r="A68" s="109"/>
      <c r="B68" s="111"/>
      <c r="C68" s="270" t="s">
        <v>101</v>
      </c>
      <c r="D68" s="78" t="s">
        <v>81</v>
      </c>
      <c r="E68" s="175">
        <f>SUM(E59,E65,E62)</f>
        <v>29544450</v>
      </c>
      <c r="F68" s="175">
        <f t="shared" ref="F68:H68" si="26">SUM(F59,F65,F62)</f>
        <v>3000000</v>
      </c>
      <c r="G68" s="175">
        <f t="shared" si="26"/>
        <v>4010662</v>
      </c>
      <c r="H68" s="176">
        <f t="shared" si="26"/>
        <v>36555112</v>
      </c>
    </row>
    <row r="69" spans="1:8" ht="16.350000000000001" customHeight="1">
      <c r="A69" s="109"/>
      <c r="B69" s="111"/>
      <c r="C69" s="271"/>
      <c r="D69" s="78" t="s">
        <v>82</v>
      </c>
      <c r="E69" s="175">
        <f>SUM(E60,E66,E63)</f>
        <v>29544450</v>
      </c>
      <c r="F69" s="175">
        <f t="shared" ref="F69:H70" si="27">SUM(F60,F66,F63)</f>
        <v>3000000</v>
      </c>
      <c r="G69" s="175">
        <f t="shared" si="27"/>
        <v>3048910</v>
      </c>
      <c r="H69" s="176">
        <f t="shared" si="27"/>
        <v>35593360</v>
      </c>
    </row>
    <row r="70" spans="1:8" ht="16.350000000000001" customHeight="1">
      <c r="A70" s="109"/>
      <c r="B70" s="111"/>
      <c r="C70" s="272"/>
      <c r="D70" s="78" t="s">
        <v>83</v>
      </c>
      <c r="E70" s="175">
        <f>SUM(E61,E67,E64)</f>
        <v>0</v>
      </c>
      <c r="F70" s="175">
        <f t="shared" ref="F70:G70" si="28">SUM(F61,F67,F64)</f>
        <v>0</v>
      </c>
      <c r="G70" s="175">
        <f t="shared" si="28"/>
        <v>961752</v>
      </c>
      <c r="H70" s="176">
        <f t="shared" si="27"/>
        <v>961752</v>
      </c>
    </row>
    <row r="71" spans="1:8" ht="16.350000000000001" customHeight="1">
      <c r="A71" s="109"/>
      <c r="B71" s="284" t="s">
        <v>101</v>
      </c>
      <c r="C71" s="285"/>
      <c r="D71" s="48" t="s">
        <v>81</v>
      </c>
      <c r="E71" s="184">
        <f>SUM(E68)</f>
        <v>29544450</v>
      </c>
      <c r="F71" s="184">
        <f t="shared" ref="F71:H73" si="29">SUM(F68)</f>
        <v>3000000</v>
      </c>
      <c r="G71" s="184">
        <f t="shared" si="29"/>
        <v>4010662</v>
      </c>
      <c r="H71" s="185">
        <f t="shared" si="29"/>
        <v>36555112</v>
      </c>
    </row>
    <row r="72" spans="1:8" ht="16.350000000000001" customHeight="1">
      <c r="A72" s="109"/>
      <c r="B72" s="286"/>
      <c r="C72" s="287"/>
      <c r="D72" s="48" t="s">
        <v>82</v>
      </c>
      <c r="E72" s="184">
        <f t="shared" ref="E72:F73" si="30">SUM(E69)</f>
        <v>29544450</v>
      </c>
      <c r="F72" s="184">
        <f t="shared" si="30"/>
        <v>3000000</v>
      </c>
      <c r="G72" s="184">
        <f t="shared" si="29"/>
        <v>3048910</v>
      </c>
      <c r="H72" s="185">
        <f t="shared" si="29"/>
        <v>35593360</v>
      </c>
    </row>
    <row r="73" spans="1:8" ht="16.350000000000001" customHeight="1">
      <c r="A73" s="115"/>
      <c r="B73" s="288"/>
      <c r="C73" s="289"/>
      <c r="D73" s="48" t="s">
        <v>83</v>
      </c>
      <c r="E73" s="184">
        <f t="shared" si="30"/>
        <v>0</v>
      </c>
      <c r="F73" s="184">
        <f t="shared" si="30"/>
        <v>0</v>
      </c>
      <c r="G73" s="184">
        <f t="shared" si="29"/>
        <v>961752</v>
      </c>
      <c r="H73" s="185">
        <f t="shared" si="29"/>
        <v>961752</v>
      </c>
    </row>
    <row r="74" spans="1:8" ht="16.350000000000001" customHeight="1">
      <c r="A74" s="116" t="s">
        <v>167</v>
      </c>
      <c r="B74" s="114" t="s">
        <v>137</v>
      </c>
      <c r="C74" s="273" t="s">
        <v>168</v>
      </c>
      <c r="D74" s="104" t="s">
        <v>81</v>
      </c>
      <c r="E74" s="170">
        <v>51792490</v>
      </c>
      <c r="F74" s="170">
        <v>948000</v>
      </c>
      <c r="G74" s="170">
        <v>0</v>
      </c>
      <c r="H74" s="173">
        <f t="shared" si="0"/>
        <v>52740490</v>
      </c>
    </row>
    <row r="75" spans="1:8" ht="16.350000000000001" customHeight="1">
      <c r="A75" s="109"/>
      <c r="B75" s="111"/>
      <c r="C75" s="274"/>
      <c r="D75" s="104" t="s">
        <v>82</v>
      </c>
      <c r="E75" s="170">
        <v>51792490</v>
      </c>
      <c r="F75" s="170">
        <v>948000</v>
      </c>
      <c r="G75" s="170">
        <v>0</v>
      </c>
      <c r="H75" s="173">
        <f t="shared" si="0"/>
        <v>52740490</v>
      </c>
    </row>
    <row r="76" spans="1:8" ht="16.350000000000001" customHeight="1">
      <c r="A76" s="109"/>
      <c r="B76" s="111"/>
      <c r="C76" s="104"/>
      <c r="D76" s="104" t="s">
        <v>83</v>
      </c>
      <c r="E76" s="170">
        <f>E74-E75</f>
        <v>0</v>
      </c>
      <c r="F76" s="170">
        <f t="shared" ref="F76:G76" si="31">F74-F75</f>
        <v>0</v>
      </c>
      <c r="G76" s="170">
        <f t="shared" si="31"/>
        <v>0</v>
      </c>
      <c r="H76" s="173">
        <f t="shared" ref="H76:H88" si="32">SUM(E76:G76)</f>
        <v>0</v>
      </c>
    </row>
    <row r="77" spans="1:8" ht="16.350000000000001" customHeight="1">
      <c r="A77" s="109"/>
      <c r="B77" s="111"/>
      <c r="C77" s="273" t="s">
        <v>169</v>
      </c>
      <c r="D77" s="104" t="s">
        <v>81</v>
      </c>
      <c r="E77" s="170">
        <v>33070480</v>
      </c>
      <c r="F77" s="170">
        <v>0</v>
      </c>
      <c r="G77" s="170">
        <v>0</v>
      </c>
      <c r="H77" s="173">
        <f t="shared" si="32"/>
        <v>33070480</v>
      </c>
    </row>
    <row r="78" spans="1:8" ht="16.350000000000001" customHeight="1">
      <c r="A78" s="109"/>
      <c r="B78" s="111"/>
      <c r="C78" s="274"/>
      <c r="D78" s="104" t="s">
        <v>82</v>
      </c>
      <c r="E78" s="170">
        <v>33070480</v>
      </c>
      <c r="F78" s="170">
        <v>0</v>
      </c>
      <c r="G78" s="170">
        <v>0</v>
      </c>
      <c r="H78" s="173">
        <f t="shared" si="32"/>
        <v>33070480</v>
      </c>
    </row>
    <row r="79" spans="1:8" ht="16.350000000000001" customHeight="1">
      <c r="A79" s="109"/>
      <c r="B79" s="111"/>
      <c r="C79" s="104"/>
      <c r="D79" s="104" t="s">
        <v>83</v>
      </c>
      <c r="E79" s="170">
        <f>E77-E78</f>
        <v>0</v>
      </c>
      <c r="F79" s="170">
        <f t="shared" ref="F79:G79" si="33">F77-F78</f>
        <v>0</v>
      </c>
      <c r="G79" s="170">
        <f t="shared" si="33"/>
        <v>0</v>
      </c>
      <c r="H79" s="173">
        <f t="shared" si="32"/>
        <v>0</v>
      </c>
    </row>
    <row r="80" spans="1:8" ht="16.350000000000001" customHeight="1">
      <c r="A80" s="109"/>
      <c r="B80" s="111"/>
      <c r="C80" s="273" t="s">
        <v>170</v>
      </c>
      <c r="D80" s="104" t="s">
        <v>81</v>
      </c>
      <c r="E80" s="170">
        <v>430786140</v>
      </c>
      <c r="F80" s="170">
        <v>0</v>
      </c>
      <c r="G80" s="170">
        <v>1284855668</v>
      </c>
      <c r="H80" s="173">
        <f t="shared" si="32"/>
        <v>1715641808</v>
      </c>
    </row>
    <row r="81" spans="1:8" ht="16.350000000000001" customHeight="1">
      <c r="A81" s="109"/>
      <c r="B81" s="111"/>
      <c r="C81" s="274"/>
      <c r="D81" s="104" t="s">
        <v>82</v>
      </c>
      <c r="E81" s="170">
        <v>359217550</v>
      </c>
      <c r="F81" s="170">
        <v>0</v>
      </c>
      <c r="G81" s="170">
        <v>1120982035</v>
      </c>
      <c r="H81" s="173">
        <f t="shared" si="32"/>
        <v>1480199585</v>
      </c>
    </row>
    <row r="82" spans="1:8" ht="16.350000000000001" customHeight="1">
      <c r="A82" s="109"/>
      <c r="B82" s="111"/>
      <c r="C82" s="104"/>
      <c r="D82" s="104" t="s">
        <v>83</v>
      </c>
      <c r="E82" s="170">
        <f>E80-E81</f>
        <v>71568590</v>
      </c>
      <c r="F82" s="170">
        <f t="shared" ref="F82:G82" si="34">F80-F81</f>
        <v>0</v>
      </c>
      <c r="G82" s="170">
        <f t="shared" si="34"/>
        <v>163873633</v>
      </c>
      <c r="H82" s="173">
        <f t="shared" si="32"/>
        <v>235442223</v>
      </c>
    </row>
    <row r="83" spans="1:8" ht="16.350000000000001" customHeight="1">
      <c r="A83" s="109"/>
      <c r="B83" s="111"/>
      <c r="C83" s="273" t="s">
        <v>171</v>
      </c>
      <c r="D83" s="104" t="s">
        <v>81</v>
      </c>
      <c r="E83" s="170">
        <v>18866550</v>
      </c>
      <c r="F83" s="170">
        <v>900000</v>
      </c>
      <c r="G83" s="170">
        <v>800000</v>
      </c>
      <c r="H83" s="173">
        <f t="shared" si="32"/>
        <v>20566550</v>
      </c>
    </row>
    <row r="84" spans="1:8" ht="16.350000000000001" customHeight="1">
      <c r="A84" s="109"/>
      <c r="B84" s="111"/>
      <c r="C84" s="274"/>
      <c r="D84" s="104" t="s">
        <v>82</v>
      </c>
      <c r="E84" s="170">
        <v>18866550</v>
      </c>
      <c r="F84" s="170">
        <v>900000</v>
      </c>
      <c r="G84" s="170">
        <v>703740</v>
      </c>
      <c r="H84" s="173">
        <f>SUM(E84:G84)</f>
        <v>20470290</v>
      </c>
    </row>
    <row r="85" spans="1:8" ht="16.350000000000001" customHeight="1">
      <c r="A85" s="117"/>
      <c r="B85" s="118"/>
      <c r="C85" s="118"/>
      <c r="D85" s="118" t="s">
        <v>83</v>
      </c>
      <c r="E85" s="181">
        <f>E83-E84</f>
        <v>0</v>
      </c>
      <c r="F85" s="181">
        <f t="shared" ref="F85:G85" si="35">F83-F84</f>
        <v>0</v>
      </c>
      <c r="G85" s="181">
        <f t="shared" si="35"/>
        <v>96260</v>
      </c>
      <c r="H85" s="182">
        <f t="shared" si="32"/>
        <v>96260</v>
      </c>
    </row>
    <row r="86" spans="1:8" ht="16.5" customHeight="1">
      <c r="A86" s="109" t="s">
        <v>174</v>
      </c>
      <c r="B86" s="111" t="s">
        <v>175</v>
      </c>
      <c r="C86" s="274" t="s">
        <v>132</v>
      </c>
      <c r="D86" s="104" t="s">
        <v>81</v>
      </c>
      <c r="E86" s="170">
        <v>60200000</v>
      </c>
      <c r="F86" s="170">
        <v>0</v>
      </c>
      <c r="G86" s="177">
        <v>0</v>
      </c>
      <c r="H86" s="183">
        <f>SUM(E86:G86)</f>
        <v>60200000</v>
      </c>
    </row>
    <row r="87" spans="1:8" ht="16.5" customHeight="1">
      <c r="A87" s="109"/>
      <c r="B87" s="111"/>
      <c r="C87" s="274"/>
      <c r="D87" s="104" t="s">
        <v>82</v>
      </c>
      <c r="E87" s="170">
        <v>60200000</v>
      </c>
      <c r="F87" s="170">
        <v>0</v>
      </c>
      <c r="G87" s="177">
        <v>0</v>
      </c>
      <c r="H87" s="173">
        <f t="shared" si="32"/>
        <v>60200000</v>
      </c>
    </row>
    <row r="88" spans="1:8" ht="16.5" customHeight="1">
      <c r="A88" s="109"/>
      <c r="B88" s="111"/>
      <c r="C88" s="104"/>
      <c r="D88" s="104" t="s">
        <v>83</v>
      </c>
      <c r="E88" s="170">
        <f>E86-E87</f>
        <v>0</v>
      </c>
      <c r="F88" s="170">
        <f t="shared" ref="F88:G88" si="36">F86-F87</f>
        <v>0</v>
      </c>
      <c r="G88" s="170">
        <f t="shared" si="36"/>
        <v>0</v>
      </c>
      <c r="H88" s="173">
        <f t="shared" si="32"/>
        <v>0</v>
      </c>
    </row>
    <row r="89" spans="1:8" ht="16.5" customHeight="1">
      <c r="A89" s="109"/>
      <c r="B89" s="111"/>
      <c r="C89" s="273" t="s">
        <v>172</v>
      </c>
      <c r="D89" s="104" t="s">
        <v>81</v>
      </c>
      <c r="E89" s="170">
        <v>0</v>
      </c>
      <c r="F89" s="170">
        <v>0</v>
      </c>
      <c r="G89" s="177">
        <v>39720000</v>
      </c>
      <c r="H89" s="173">
        <f>SUM(E89:G89)</f>
        <v>39720000</v>
      </c>
    </row>
    <row r="90" spans="1:8" ht="16.5" customHeight="1">
      <c r="A90" s="109"/>
      <c r="B90" s="111"/>
      <c r="C90" s="274"/>
      <c r="D90" s="104" t="s">
        <v>82</v>
      </c>
      <c r="E90" s="170">
        <v>0</v>
      </c>
      <c r="F90" s="170">
        <v>0</v>
      </c>
      <c r="G90" s="177">
        <v>39720000</v>
      </c>
      <c r="H90" s="173">
        <f>SUM(E90:G90)</f>
        <v>39720000</v>
      </c>
    </row>
    <row r="91" spans="1:8" ht="16.5" customHeight="1">
      <c r="A91" s="109"/>
      <c r="B91" s="111"/>
      <c r="C91" s="104"/>
      <c r="D91" s="104" t="s">
        <v>83</v>
      </c>
      <c r="E91" s="170">
        <f>E89-E90</f>
        <v>0</v>
      </c>
      <c r="F91" s="170">
        <f t="shared" ref="F91:G91" si="37">F89-F90</f>
        <v>0</v>
      </c>
      <c r="G91" s="170">
        <f t="shared" si="37"/>
        <v>0</v>
      </c>
      <c r="H91" s="173">
        <v>0</v>
      </c>
    </row>
    <row r="92" spans="1:8" ht="16.5" customHeight="1">
      <c r="A92" s="109"/>
      <c r="B92" s="111"/>
      <c r="C92" s="270" t="s">
        <v>55</v>
      </c>
      <c r="D92" s="78" t="s">
        <v>81</v>
      </c>
      <c r="E92" s="175">
        <f>SUM(E74,E77,E83,E86,E89,E80)</f>
        <v>594715660</v>
      </c>
      <c r="F92" s="175">
        <f t="shared" ref="F92:H92" si="38">SUM(F74,F77,F83,F86,F89,F80)</f>
        <v>1848000</v>
      </c>
      <c r="G92" s="175">
        <f t="shared" si="38"/>
        <v>1325375668</v>
      </c>
      <c r="H92" s="176">
        <f t="shared" si="38"/>
        <v>1921939328</v>
      </c>
    </row>
    <row r="93" spans="1:8" ht="16.5" customHeight="1">
      <c r="A93" s="109"/>
      <c r="B93" s="111"/>
      <c r="C93" s="271"/>
      <c r="D93" s="78" t="s">
        <v>82</v>
      </c>
      <c r="E93" s="175">
        <f>SUM(E75,E78,E84,E87,E81,E90)</f>
        <v>523147070</v>
      </c>
      <c r="F93" s="175">
        <f t="shared" ref="F93:H93" si="39">SUM(F75,F78,F84,F87,F81,F90)</f>
        <v>1848000</v>
      </c>
      <c r="G93" s="175">
        <f t="shared" si="39"/>
        <v>1161405775</v>
      </c>
      <c r="H93" s="176">
        <f t="shared" si="39"/>
        <v>1686400845</v>
      </c>
    </row>
    <row r="94" spans="1:8" ht="16.5" customHeight="1">
      <c r="A94" s="109"/>
      <c r="B94" s="111"/>
      <c r="C94" s="272"/>
      <c r="D94" s="78" t="s">
        <v>83</v>
      </c>
      <c r="E94" s="175">
        <f>SUM(E76,E79,E85,E88,E82,E91)</f>
        <v>71568590</v>
      </c>
      <c r="F94" s="175">
        <f t="shared" ref="F94:H94" si="40">SUM(F76,F79,F85,F88,F82,F91)</f>
        <v>0</v>
      </c>
      <c r="G94" s="175">
        <f t="shared" si="40"/>
        <v>163969893</v>
      </c>
      <c r="H94" s="176">
        <f t="shared" si="40"/>
        <v>235538483</v>
      </c>
    </row>
    <row r="95" spans="1:8" ht="16.5" customHeight="1">
      <c r="A95" s="109"/>
      <c r="B95" s="284" t="s">
        <v>91</v>
      </c>
      <c r="C95" s="285"/>
      <c r="D95" s="48" t="s">
        <v>81</v>
      </c>
      <c r="E95" s="184">
        <f>SUM(E92)</f>
        <v>594715660</v>
      </c>
      <c r="F95" s="184">
        <f t="shared" ref="F95:H97" si="41">SUM(F92)</f>
        <v>1848000</v>
      </c>
      <c r="G95" s="184">
        <f t="shared" si="41"/>
        <v>1325375668</v>
      </c>
      <c r="H95" s="185">
        <f>SUM(H92)</f>
        <v>1921939328</v>
      </c>
    </row>
    <row r="96" spans="1:8" ht="16.5" customHeight="1">
      <c r="A96" s="109"/>
      <c r="B96" s="286"/>
      <c r="C96" s="287"/>
      <c r="D96" s="48" t="s">
        <v>82</v>
      </c>
      <c r="E96" s="184">
        <f t="shared" ref="E96:F97" si="42">SUM(E93)</f>
        <v>523147070</v>
      </c>
      <c r="F96" s="184">
        <f t="shared" si="42"/>
        <v>1848000</v>
      </c>
      <c r="G96" s="184">
        <f t="shared" si="41"/>
        <v>1161405775</v>
      </c>
      <c r="H96" s="185">
        <f t="shared" si="41"/>
        <v>1686400845</v>
      </c>
    </row>
    <row r="97" spans="1:8" ht="16.5" customHeight="1">
      <c r="A97" s="115"/>
      <c r="B97" s="288"/>
      <c r="C97" s="289"/>
      <c r="D97" s="48" t="s">
        <v>83</v>
      </c>
      <c r="E97" s="184">
        <f t="shared" si="42"/>
        <v>71568590</v>
      </c>
      <c r="F97" s="184">
        <f t="shared" si="42"/>
        <v>0</v>
      </c>
      <c r="G97" s="184">
        <f t="shared" si="41"/>
        <v>163969893</v>
      </c>
      <c r="H97" s="185">
        <f t="shared" si="41"/>
        <v>235538483</v>
      </c>
    </row>
    <row r="98" spans="1:8" ht="16.5" customHeight="1">
      <c r="A98" s="105" t="s">
        <v>34</v>
      </c>
      <c r="B98" s="83" t="s">
        <v>104</v>
      </c>
      <c r="C98" s="114" t="s">
        <v>34</v>
      </c>
      <c r="D98" s="104" t="s">
        <v>81</v>
      </c>
      <c r="E98" s="170">
        <v>131769</v>
      </c>
      <c r="F98" s="174">
        <v>10</v>
      </c>
      <c r="G98" s="174">
        <v>0</v>
      </c>
      <c r="H98" s="173">
        <f t="shared" ref="H98:H100" si="43">SUM(E98:G98)</f>
        <v>131779</v>
      </c>
    </row>
    <row r="99" spans="1:8" ht="16.5" customHeight="1">
      <c r="A99" s="105"/>
      <c r="B99" s="83"/>
      <c r="C99" s="111"/>
      <c r="D99" s="104" t="s">
        <v>82</v>
      </c>
      <c r="E99" s="170">
        <v>0</v>
      </c>
      <c r="F99" s="174">
        <v>0</v>
      </c>
      <c r="G99" s="174">
        <v>0</v>
      </c>
      <c r="H99" s="173">
        <f t="shared" si="43"/>
        <v>0</v>
      </c>
    </row>
    <row r="100" spans="1:8" ht="16.5" customHeight="1">
      <c r="A100" s="105"/>
      <c r="B100" s="83"/>
      <c r="C100" s="104"/>
      <c r="D100" s="104" t="s">
        <v>83</v>
      </c>
      <c r="E100" s="170">
        <f>E98-E99</f>
        <v>131769</v>
      </c>
      <c r="F100" s="170">
        <f t="shared" ref="F100:G100" si="44">F98-F99</f>
        <v>10</v>
      </c>
      <c r="G100" s="170">
        <f t="shared" si="44"/>
        <v>0</v>
      </c>
      <c r="H100" s="173">
        <f t="shared" si="43"/>
        <v>131779</v>
      </c>
    </row>
    <row r="101" spans="1:8" ht="16.5" customHeight="1">
      <c r="A101" s="105"/>
      <c r="B101" s="83"/>
      <c r="C101" s="270" t="s">
        <v>101</v>
      </c>
      <c r="D101" s="78" t="s">
        <v>81</v>
      </c>
      <c r="E101" s="175">
        <f>E98</f>
        <v>131769</v>
      </c>
      <c r="F101" s="175">
        <f t="shared" ref="F101:H103" si="45">F98</f>
        <v>10</v>
      </c>
      <c r="G101" s="175">
        <f t="shared" si="45"/>
        <v>0</v>
      </c>
      <c r="H101" s="176">
        <f t="shared" si="45"/>
        <v>131779</v>
      </c>
    </row>
    <row r="102" spans="1:8" ht="16.5" customHeight="1">
      <c r="A102" s="105"/>
      <c r="B102" s="83"/>
      <c r="C102" s="271"/>
      <c r="D102" s="78" t="s">
        <v>82</v>
      </c>
      <c r="E102" s="175">
        <f>E99</f>
        <v>0</v>
      </c>
      <c r="F102" s="175">
        <f t="shared" si="45"/>
        <v>0</v>
      </c>
      <c r="G102" s="175">
        <f>G99</f>
        <v>0</v>
      </c>
      <c r="H102" s="176">
        <f t="shared" si="45"/>
        <v>0</v>
      </c>
    </row>
    <row r="103" spans="1:8" ht="16.5" customHeight="1">
      <c r="A103" s="105"/>
      <c r="B103" s="85"/>
      <c r="C103" s="272"/>
      <c r="D103" s="78" t="s">
        <v>83</v>
      </c>
      <c r="E103" s="175">
        <f t="shared" ref="E103" si="46">E100</f>
        <v>131769</v>
      </c>
      <c r="F103" s="175">
        <f t="shared" si="45"/>
        <v>10</v>
      </c>
      <c r="G103" s="175">
        <f t="shared" si="45"/>
        <v>0</v>
      </c>
      <c r="H103" s="176">
        <f t="shared" si="45"/>
        <v>131779</v>
      </c>
    </row>
    <row r="104" spans="1:8" ht="16.5" customHeight="1">
      <c r="A104" s="105"/>
      <c r="B104" s="284" t="s">
        <v>91</v>
      </c>
      <c r="C104" s="285"/>
      <c r="D104" s="48" t="s">
        <v>81</v>
      </c>
      <c r="E104" s="184">
        <f>E98</f>
        <v>131769</v>
      </c>
      <c r="F104" s="184">
        <f t="shared" ref="F104:H106" si="47">SUM(F101)</f>
        <v>10</v>
      </c>
      <c r="G104" s="184">
        <f t="shared" si="47"/>
        <v>0</v>
      </c>
      <c r="H104" s="185">
        <f t="shared" si="47"/>
        <v>131779</v>
      </c>
    </row>
    <row r="105" spans="1:8" ht="16.5" customHeight="1">
      <c r="A105" s="105"/>
      <c r="B105" s="286"/>
      <c r="C105" s="287"/>
      <c r="D105" s="48" t="s">
        <v>82</v>
      </c>
      <c r="E105" s="184">
        <f>E99</f>
        <v>0</v>
      </c>
      <c r="F105" s="184">
        <f t="shared" si="47"/>
        <v>0</v>
      </c>
      <c r="G105" s="184">
        <v>0</v>
      </c>
      <c r="H105" s="185">
        <f t="shared" si="47"/>
        <v>0</v>
      </c>
    </row>
    <row r="106" spans="1:8" ht="16.5" customHeight="1">
      <c r="A106" s="105"/>
      <c r="B106" s="288"/>
      <c r="C106" s="289"/>
      <c r="D106" s="48" t="s">
        <v>83</v>
      </c>
      <c r="E106" s="184">
        <f t="shared" ref="E106" si="48">E100</f>
        <v>131769</v>
      </c>
      <c r="F106" s="184">
        <f t="shared" si="47"/>
        <v>10</v>
      </c>
      <c r="G106" s="184">
        <f t="shared" si="47"/>
        <v>0</v>
      </c>
      <c r="H106" s="185">
        <f t="shared" si="47"/>
        <v>131779</v>
      </c>
    </row>
    <row r="107" spans="1:8" ht="16.5" customHeight="1">
      <c r="A107" s="106" t="s">
        <v>173</v>
      </c>
      <c r="B107" s="86" t="s">
        <v>105</v>
      </c>
      <c r="C107" s="114" t="s">
        <v>105</v>
      </c>
      <c r="D107" s="104" t="s">
        <v>81</v>
      </c>
      <c r="E107" s="170">
        <v>0</v>
      </c>
      <c r="F107" s="174">
        <v>0</v>
      </c>
      <c r="G107" s="174">
        <v>0</v>
      </c>
      <c r="H107" s="173">
        <f t="shared" ref="H107:H109" si="49">SUM(E107:G107)</f>
        <v>0</v>
      </c>
    </row>
    <row r="108" spans="1:8" ht="16.5" customHeight="1">
      <c r="A108" s="107"/>
      <c r="B108" s="86"/>
      <c r="C108" s="111"/>
      <c r="D108" s="104" t="s">
        <v>82</v>
      </c>
      <c r="E108" s="170">
        <v>24250352</v>
      </c>
      <c r="F108" s="174">
        <v>0</v>
      </c>
      <c r="G108" s="174">
        <v>134779204</v>
      </c>
      <c r="H108" s="173">
        <f t="shared" si="49"/>
        <v>159029556</v>
      </c>
    </row>
    <row r="109" spans="1:8" ht="16.5" customHeight="1">
      <c r="A109" s="107"/>
      <c r="B109" s="86"/>
      <c r="C109" s="104"/>
      <c r="D109" s="104" t="s">
        <v>83</v>
      </c>
      <c r="E109" s="170">
        <f>E107-E108</f>
        <v>-24250352</v>
      </c>
      <c r="F109" s="170">
        <f t="shared" ref="F109:G109" si="50">F107-F108</f>
        <v>0</v>
      </c>
      <c r="G109" s="170">
        <f t="shared" si="50"/>
        <v>-134779204</v>
      </c>
      <c r="H109" s="173">
        <f t="shared" si="49"/>
        <v>-159029556</v>
      </c>
    </row>
    <row r="110" spans="1:8" s="2" customFormat="1" ht="16.5" customHeight="1">
      <c r="A110" s="107"/>
      <c r="B110" s="86"/>
      <c r="C110" s="270" t="s">
        <v>101</v>
      </c>
      <c r="D110" s="78" t="s">
        <v>81</v>
      </c>
      <c r="E110" s="175">
        <f>E107</f>
        <v>0</v>
      </c>
      <c r="F110" s="175">
        <f t="shared" ref="F110:H112" si="51">F107</f>
        <v>0</v>
      </c>
      <c r="G110" s="175">
        <f t="shared" si="51"/>
        <v>0</v>
      </c>
      <c r="H110" s="176">
        <f t="shared" si="51"/>
        <v>0</v>
      </c>
    </row>
    <row r="111" spans="1:8" s="2" customFormat="1" ht="16.5" customHeight="1">
      <c r="A111" s="107"/>
      <c r="B111" s="86"/>
      <c r="C111" s="271"/>
      <c r="D111" s="78" t="s">
        <v>82</v>
      </c>
      <c r="E111" s="175">
        <f>E108</f>
        <v>24250352</v>
      </c>
      <c r="F111" s="175">
        <f t="shared" si="51"/>
        <v>0</v>
      </c>
      <c r="G111" s="175">
        <f t="shared" si="51"/>
        <v>134779204</v>
      </c>
      <c r="H111" s="176">
        <f t="shared" si="51"/>
        <v>159029556</v>
      </c>
    </row>
    <row r="112" spans="1:8" s="2" customFormat="1" ht="16.5" customHeight="1">
      <c r="A112" s="107"/>
      <c r="B112" s="87"/>
      <c r="C112" s="272"/>
      <c r="D112" s="78" t="s">
        <v>83</v>
      </c>
      <c r="E112" s="175">
        <f>E109</f>
        <v>-24250352</v>
      </c>
      <c r="F112" s="175">
        <f t="shared" si="51"/>
        <v>0</v>
      </c>
      <c r="G112" s="175">
        <f t="shared" si="51"/>
        <v>-134779204</v>
      </c>
      <c r="H112" s="176">
        <f t="shared" si="51"/>
        <v>-159029556</v>
      </c>
    </row>
    <row r="113" spans="1:8" s="2" customFormat="1" ht="16.5" customHeight="1">
      <c r="A113" s="107"/>
      <c r="B113" s="290" t="s">
        <v>55</v>
      </c>
      <c r="C113" s="285"/>
      <c r="D113" s="48" t="s">
        <v>81</v>
      </c>
      <c r="E113" s="184">
        <f>SUM(E110)</f>
        <v>0</v>
      </c>
      <c r="F113" s="184">
        <f t="shared" ref="F113:H114" si="52">SUM(F110)</f>
        <v>0</v>
      </c>
      <c r="G113" s="184">
        <f t="shared" si="52"/>
        <v>0</v>
      </c>
      <c r="H113" s="185">
        <f t="shared" si="52"/>
        <v>0</v>
      </c>
    </row>
    <row r="114" spans="1:8" s="2" customFormat="1" ht="16.5" customHeight="1">
      <c r="A114" s="107"/>
      <c r="B114" s="291"/>
      <c r="C114" s="287"/>
      <c r="D114" s="48" t="s">
        <v>82</v>
      </c>
      <c r="E114" s="184">
        <f t="shared" ref="E114:H115" si="53">SUM(E111)</f>
        <v>24250352</v>
      </c>
      <c r="F114" s="184">
        <f t="shared" si="53"/>
        <v>0</v>
      </c>
      <c r="G114" s="184">
        <f t="shared" si="53"/>
        <v>134779204</v>
      </c>
      <c r="H114" s="185">
        <f t="shared" si="52"/>
        <v>159029556</v>
      </c>
    </row>
    <row r="115" spans="1:8" s="2" customFormat="1" ht="16.5" customHeight="1">
      <c r="A115" s="108"/>
      <c r="B115" s="292"/>
      <c r="C115" s="289"/>
      <c r="D115" s="48" t="s">
        <v>83</v>
      </c>
      <c r="E115" s="184">
        <f t="shared" si="53"/>
        <v>-24250352</v>
      </c>
      <c r="F115" s="184">
        <f t="shared" si="53"/>
        <v>0</v>
      </c>
      <c r="G115" s="184">
        <f t="shared" si="53"/>
        <v>-134779204</v>
      </c>
      <c r="H115" s="185">
        <f t="shared" si="53"/>
        <v>-159029556</v>
      </c>
    </row>
    <row r="116" spans="1:8" s="2" customFormat="1" ht="16.5" customHeight="1">
      <c r="A116" s="279" t="s">
        <v>106</v>
      </c>
      <c r="B116" s="280"/>
      <c r="C116" s="280"/>
      <c r="D116" s="50" t="s">
        <v>81</v>
      </c>
      <c r="E116" s="186">
        <f>SUM(E56,E71,E95,E104,E113)</f>
        <v>1873316129</v>
      </c>
      <c r="F116" s="186">
        <f>SUM(F56,F71,F95,F104,F113)</f>
        <v>15951111</v>
      </c>
      <c r="G116" s="186">
        <f>SUM(G56,G71,G95,G104,G113)</f>
        <v>1342268268</v>
      </c>
      <c r="H116" s="187">
        <f>SUM(H56,H71,H95,H104,H113)</f>
        <v>3231535508</v>
      </c>
    </row>
    <row r="117" spans="1:8" s="2" customFormat="1" ht="16.5" customHeight="1">
      <c r="A117" s="279"/>
      <c r="B117" s="281"/>
      <c r="C117" s="281"/>
      <c r="D117" s="51" t="s">
        <v>82</v>
      </c>
      <c r="E117" s="186">
        <f>SUM(E57,E72,E96,E105,E114,E99)</f>
        <v>1803229347</v>
      </c>
      <c r="F117" s="186">
        <f>SUM(F57,F72,F96,F105,F114)</f>
        <v>14065010</v>
      </c>
      <c r="G117" s="186">
        <f>SUM(G57,G72,G96,G105,G114)</f>
        <v>1310411541</v>
      </c>
      <c r="H117" s="187">
        <f>SUM(H57,H72,H96,H105,H114)</f>
        <v>3127705898</v>
      </c>
    </row>
    <row r="118" spans="1:8" s="2" customFormat="1" ht="16.5" customHeight="1" thickBot="1">
      <c r="A118" s="282"/>
      <c r="B118" s="283"/>
      <c r="C118" s="283"/>
      <c r="D118" s="69" t="s">
        <v>83</v>
      </c>
      <c r="E118" s="188">
        <f>E116-E117</f>
        <v>70086782</v>
      </c>
      <c r="F118" s="188">
        <f>SUM(F58,F73,F97,F106,F115,F100)</f>
        <v>1886111</v>
      </c>
      <c r="G118" s="188">
        <f>G116-G117</f>
        <v>31856727</v>
      </c>
      <c r="H118" s="189">
        <f>H116-H117</f>
        <v>103829610</v>
      </c>
    </row>
    <row r="119" spans="1:8">
      <c r="E119" s="135"/>
      <c r="F119" s="135"/>
      <c r="G119" s="135"/>
      <c r="H119" s="135"/>
    </row>
  </sheetData>
  <mergeCells count="31">
    <mergeCell ref="C86:C87"/>
    <mergeCell ref="C101:C103"/>
    <mergeCell ref="B56:C58"/>
    <mergeCell ref="C53:C55"/>
    <mergeCell ref="C35:C36"/>
    <mergeCell ref="C62:C63"/>
    <mergeCell ref="C68:C70"/>
    <mergeCell ref="B71:C73"/>
    <mergeCell ref="C89:C90"/>
    <mergeCell ref="C74:C75"/>
    <mergeCell ref="C77:C78"/>
    <mergeCell ref="C80:C81"/>
    <mergeCell ref="C83:C84"/>
    <mergeCell ref="A116:C118"/>
    <mergeCell ref="B104:C106"/>
    <mergeCell ref="C110:C112"/>
    <mergeCell ref="B113:C115"/>
    <mergeCell ref="C92:C94"/>
    <mergeCell ref="B95:C97"/>
    <mergeCell ref="C20:C22"/>
    <mergeCell ref="C29:C31"/>
    <mergeCell ref="C11:C12"/>
    <mergeCell ref="A1:H1"/>
    <mergeCell ref="A2:B2"/>
    <mergeCell ref="F2:H2"/>
    <mergeCell ref="A3:C3"/>
    <mergeCell ref="D3:D4"/>
    <mergeCell ref="E3:E4"/>
    <mergeCell ref="F3:F4"/>
    <mergeCell ref="G3:G4"/>
    <mergeCell ref="H3:H4"/>
  </mergeCells>
  <phoneticPr fontId="6" type="noConversion"/>
  <pageMargins left="0.39370078740157483" right="0.39370078740157483" top="0.78740157480314965" bottom="0.78740157480314965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8"/>
  <sheetViews>
    <sheetView zoomScaleNormal="100" zoomScaleSheetLayoutView="100" workbookViewId="0">
      <selection activeCell="D30" sqref="D30"/>
    </sheetView>
  </sheetViews>
  <sheetFormatPr defaultRowHeight="16.5"/>
  <cols>
    <col min="1" max="1" width="8.75" customWidth="1"/>
    <col min="2" max="2" width="11.5" customWidth="1"/>
    <col min="3" max="3" width="11.875" customWidth="1"/>
    <col min="4" max="4" width="10.75" customWidth="1"/>
    <col min="5" max="5" width="9.5" customWidth="1"/>
    <col min="6" max="6" width="11.75" customWidth="1"/>
    <col min="7" max="7" width="11.875" customWidth="1"/>
    <col min="8" max="8" width="11.25" customWidth="1"/>
    <col min="9" max="10" width="15.5" customWidth="1"/>
  </cols>
  <sheetData>
    <row r="1" spans="1:14" s="58" customFormat="1" ht="22.5" customHeight="1">
      <c r="A1" s="53"/>
      <c r="B1" s="54"/>
      <c r="C1" s="54"/>
      <c r="D1" s="54"/>
      <c r="E1" s="54"/>
      <c r="F1" s="54"/>
      <c r="G1" s="54"/>
      <c r="H1" s="54"/>
      <c r="I1" s="55"/>
      <c r="J1" s="56"/>
      <c r="K1" s="57"/>
      <c r="L1" s="57"/>
      <c r="M1" s="57"/>
      <c r="N1" s="57"/>
    </row>
    <row r="2" spans="1:14" s="58" customFormat="1" ht="15.95" customHeight="1">
      <c r="A2" s="59" t="s">
        <v>143</v>
      </c>
      <c r="B2" s="54"/>
      <c r="C2" s="54"/>
      <c r="D2" s="54"/>
      <c r="E2" s="54"/>
      <c r="F2" s="54"/>
      <c r="G2" s="54"/>
      <c r="H2" s="54"/>
      <c r="I2" s="55"/>
      <c r="J2" s="56"/>
      <c r="K2" s="57"/>
      <c r="L2" s="57"/>
      <c r="M2" s="57"/>
      <c r="N2" s="57"/>
    </row>
    <row r="3" spans="1:14" s="58" customFormat="1" ht="15.95" customHeight="1">
      <c r="A3" s="53"/>
      <c r="B3" s="54"/>
      <c r="C3" s="54"/>
      <c r="D3" s="54"/>
      <c r="E3" s="54"/>
      <c r="F3" s="54"/>
      <c r="G3" s="54"/>
      <c r="H3" s="54"/>
      <c r="I3" s="55"/>
      <c r="J3" s="56"/>
    </row>
    <row r="4" spans="1:14" s="58" customFormat="1" ht="15.95" customHeight="1" thickBot="1">
      <c r="A4" s="293" t="s">
        <v>120</v>
      </c>
      <c r="B4" s="293"/>
      <c r="C4" s="293"/>
      <c r="D4" s="54"/>
      <c r="E4" s="54"/>
      <c r="F4" s="54"/>
      <c r="G4" s="54"/>
      <c r="H4" s="60" t="s">
        <v>177</v>
      </c>
      <c r="I4" s="55"/>
      <c r="J4" s="56"/>
    </row>
    <row r="5" spans="1:14" s="63" customFormat="1" ht="15.95" customHeight="1">
      <c r="A5" s="294" t="s">
        <v>107</v>
      </c>
      <c r="B5" s="296" t="s">
        <v>108</v>
      </c>
      <c r="C5" s="296"/>
      <c r="D5" s="296"/>
      <c r="E5" s="296" t="s">
        <v>109</v>
      </c>
      <c r="F5" s="296" t="s">
        <v>110</v>
      </c>
      <c r="G5" s="296"/>
      <c r="H5" s="298"/>
      <c r="I5" s="61"/>
      <c r="J5" s="62"/>
    </row>
    <row r="6" spans="1:14" s="63" customFormat="1" ht="15.95" customHeight="1">
      <c r="A6" s="295"/>
      <c r="B6" s="119" t="s">
        <v>111</v>
      </c>
      <c r="C6" s="119" t="s">
        <v>112</v>
      </c>
      <c r="D6" s="119" t="s">
        <v>150</v>
      </c>
      <c r="E6" s="297"/>
      <c r="F6" s="119" t="s">
        <v>113</v>
      </c>
      <c r="G6" s="119" t="s">
        <v>114</v>
      </c>
      <c r="H6" s="120" t="s">
        <v>151</v>
      </c>
      <c r="I6" s="61"/>
      <c r="J6" s="62"/>
    </row>
    <row r="7" spans="1:14" s="58" customFormat="1" ht="15.95" customHeight="1">
      <c r="A7" s="121" t="s">
        <v>115</v>
      </c>
      <c r="B7" s="190">
        <v>1873184360</v>
      </c>
      <c r="C7" s="190">
        <v>1801244170</v>
      </c>
      <c r="D7" s="190">
        <f>B7-C7</f>
        <v>71940190</v>
      </c>
      <c r="E7" s="132" t="s">
        <v>78</v>
      </c>
      <c r="F7" s="190">
        <v>1272909289</v>
      </c>
      <c r="G7" s="190">
        <v>1246682137</v>
      </c>
      <c r="H7" s="192">
        <f>F7-G7</f>
        <v>26227152</v>
      </c>
      <c r="I7" s="55"/>
      <c r="J7" s="56"/>
    </row>
    <row r="8" spans="1:14" s="58" customFormat="1" ht="15.95" customHeight="1">
      <c r="A8" s="121" t="s">
        <v>119</v>
      </c>
      <c r="B8" s="190">
        <v>15948000</v>
      </c>
      <c r="C8" s="190">
        <v>15948000</v>
      </c>
      <c r="D8" s="190">
        <f t="shared" ref="D8:D12" si="0">B8-C8</f>
        <v>0</v>
      </c>
      <c r="E8" s="132" t="s">
        <v>102</v>
      </c>
      <c r="F8" s="190">
        <v>36555112</v>
      </c>
      <c r="G8" s="190">
        <v>35593360</v>
      </c>
      <c r="H8" s="192">
        <f t="shared" ref="H8:H12" si="1">F8-G8</f>
        <v>961752</v>
      </c>
      <c r="I8" s="55"/>
      <c r="J8" s="56"/>
    </row>
    <row r="9" spans="1:14" s="58" customFormat="1" ht="15.95" customHeight="1">
      <c r="A9" s="121" t="s">
        <v>133</v>
      </c>
      <c r="B9" s="190">
        <v>1218455000</v>
      </c>
      <c r="C9" s="190">
        <v>1199864304</v>
      </c>
      <c r="D9" s="190">
        <f t="shared" si="0"/>
        <v>18590696</v>
      </c>
      <c r="E9" s="132" t="s">
        <v>103</v>
      </c>
      <c r="F9" s="190">
        <v>1921939328</v>
      </c>
      <c r="G9" s="190">
        <v>1686400845</v>
      </c>
      <c r="H9" s="192">
        <f t="shared" si="1"/>
        <v>235538483</v>
      </c>
      <c r="I9" s="55"/>
      <c r="J9" s="56"/>
    </row>
    <row r="10" spans="1:14" s="58" customFormat="1" ht="15.95" customHeight="1">
      <c r="A10" s="121" t="s">
        <v>134</v>
      </c>
      <c r="B10" s="190">
        <v>123722639</v>
      </c>
      <c r="C10" s="190">
        <v>110455531</v>
      </c>
      <c r="D10" s="190">
        <f t="shared" si="0"/>
        <v>13267108</v>
      </c>
      <c r="E10" s="133" t="s">
        <v>116</v>
      </c>
      <c r="F10" s="193">
        <v>0</v>
      </c>
      <c r="G10" s="194">
        <v>159029556</v>
      </c>
      <c r="H10" s="192">
        <f t="shared" si="1"/>
        <v>-159029556</v>
      </c>
      <c r="I10" s="55"/>
      <c r="J10" s="56"/>
    </row>
    <row r="11" spans="1:14" s="58" customFormat="1" ht="15.95" customHeight="1">
      <c r="A11" s="121" t="s">
        <v>135</v>
      </c>
      <c r="B11" s="190">
        <v>225509</v>
      </c>
      <c r="C11" s="190">
        <v>193893</v>
      </c>
      <c r="D11" s="190">
        <f t="shared" si="0"/>
        <v>31616</v>
      </c>
      <c r="E11" s="133" t="s">
        <v>117</v>
      </c>
      <c r="F11" s="193">
        <v>131779</v>
      </c>
      <c r="G11" s="193">
        <v>0</v>
      </c>
      <c r="H11" s="192">
        <f t="shared" si="1"/>
        <v>131779</v>
      </c>
      <c r="I11" s="55"/>
      <c r="J11" s="56"/>
    </row>
    <row r="12" spans="1:14" s="58" customFormat="1" ht="15.95" customHeight="1" thickBot="1">
      <c r="A12" s="122" t="s">
        <v>118</v>
      </c>
      <c r="B12" s="191">
        <f>SUM(B7:B11)</f>
        <v>3231535508</v>
      </c>
      <c r="C12" s="191">
        <f>SUM(C7:C11)</f>
        <v>3127705898</v>
      </c>
      <c r="D12" s="191">
        <f t="shared" si="0"/>
        <v>103829610</v>
      </c>
      <c r="E12" s="134" t="s">
        <v>118</v>
      </c>
      <c r="F12" s="191">
        <f>SUM(F7:F11)</f>
        <v>3231535508</v>
      </c>
      <c r="G12" s="191">
        <f>SUM(G7:G11)</f>
        <v>3127705898</v>
      </c>
      <c r="H12" s="195">
        <f t="shared" si="1"/>
        <v>103829610</v>
      </c>
      <c r="I12" s="55"/>
      <c r="J12" s="56"/>
    </row>
    <row r="44" spans="1:2">
      <c r="A44" s="70"/>
      <c r="B44" s="70"/>
    </row>
    <row r="56" ht="21" customHeight="1"/>
    <row r="57" ht="21" customHeight="1"/>
    <row r="58" ht="21" customHeight="1"/>
  </sheetData>
  <mergeCells count="5">
    <mergeCell ref="A4:C4"/>
    <mergeCell ref="A5:A6"/>
    <mergeCell ref="B5:D5"/>
    <mergeCell ref="E5:E6"/>
    <mergeCell ref="F5:H5"/>
  </mergeCells>
  <phoneticPr fontId="6" type="noConversion"/>
  <pageMargins left="0.39370078740157483" right="0.39370078740157483" top="0.78740157480314965" bottom="0.7874015748031496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2</vt:i4>
      </vt:variant>
    </vt:vector>
  </HeadingPairs>
  <TitlesOfParts>
    <vt:vector size="7" baseType="lpstr">
      <vt:lpstr>예산표지</vt:lpstr>
      <vt:lpstr>건강가정지원센터총괄표</vt:lpstr>
      <vt:lpstr>세입명세서</vt:lpstr>
      <vt:lpstr>세출명세서</vt:lpstr>
      <vt:lpstr>2020-결산보고서용</vt:lpstr>
      <vt:lpstr>세입명세서!Print_Titles</vt:lpstr>
      <vt:lpstr>세출명세서!Print_Titles</vt:lpstr>
    </vt:vector>
  </TitlesOfParts>
  <Company>msuser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DJFC</cp:lastModifiedBy>
  <cp:lastPrinted>2021-02-17T05:23:34Z</cp:lastPrinted>
  <dcterms:created xsi:type="dcterms:W3CDTF">2010-03-10T03:05:56Z</dcterms:created>
  <dcterms:modified xsi:type="dcterms:W3CDTF">2021-03-09T08:04:56Z</dcterms:modified>
</cp:coreProperties>
</file>